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L120"/>
  <c r="M120"/>
  <c r="L115"/>
  <c r="M115"/>
  <c r="L108"/>
  <c r="M108"/>
  <c r="K120"/>
  <c r="K115"/>
  <c r="K108"/>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Y143" i="8" l="1"/>
  <c r="S135"/>
  <c r="S134"/>
  <c r="K126"/>
  <c r="Q126"/>
  <c r="L126"/>
  <c r="P126"/>
  <c r="T108"/>
  <c r="R136"/>
  <c r="H126"/>
  <c r="T105"/>
  <c r="M95"/>
  <c r="G126"/>
  <c r="T95"/>
  <c r="N126"/>
  <c r="M108"/>
  <c r="M121"/>
  <c r="M105"/>
  <c r="I126"/>
  <c r="O126"/>
  <c r="M112"/>
  <c r="I136"/>
  <c r="S133"/>
  <c r="W133" s="1"/>
  <c r="U143" s="1"/>
  <c r="V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<sst xmlns="http://schemas.openxmlformats.org/spreadsheetml/2006/main" count="2077" uniqueCount="1749">
  <si>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</si>
  <si>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</si>
  <si>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</si>
  <si>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</si>
  <si>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</si>
  <si>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</si>
  <si>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</si>
  <si>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</si>
  <si>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</si>
  <si>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</si>
  <si>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</si>
  <si>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</si>
  <si>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</si>
  <si>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</si>
  <si>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</si>
  <si>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</si>
  <si>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</si>
  <si>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</si>
  <si>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</si>
  <si>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</si>
  <si>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</si>
  <si>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</si>
  <si>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</si>
  <si>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</si>
  <si>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</si>
  <si>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</si>
  <si>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</si>
  <si>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</si>
  <si>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</si>
  <si>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</si>
  <si>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</si>
  <si>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</si>
  <si>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</si>
  <si>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</si>
  <si>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</si>
  <si>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</si>
  <si>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</si>
  <si>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</si>
  <si>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</si>
  <si>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</si>
  <si>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</si>
  <si>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</si>
  <si>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</si>
  <si>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</si>
  <si>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</si>
  <si>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</si>
  <si>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</si>
  <si>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</si>
  <si>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</si>
  <si>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</si>
  <si>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</si>
  <si>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</si>
  <si>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</si>
  <si>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</si>
  <si>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</si>
  <si>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</si>
  <si>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</si>
  <si>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</si>
  <si>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</si>
  <si>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</si>
  <si>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</si>
  <si>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</si>
  <si>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</si>
  <si>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</si>
  <si>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</si>
  <si>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</si>
  <si>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</si>
  <si>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</si>
  <si>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</si>
  <si>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</si>
  <si>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</si>
  <si>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</si>
  <si>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</si>
  <si>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</si>
  <si>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</si>
  <si>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</si>
  <si>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</si>
  <si>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</si>
  <si>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</si>
  <si>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</si>
  <si>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</si>
  <si>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</si>
  <si>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</si>
  <si>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</si>
  <si>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</si>
  <si>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</si>
  <si>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</si>
  <si>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</si>
  <si>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</si>
  <si>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</si>
  <si>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</si>
  <si>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</si>
  <si>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</si>
  <si>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</si>
  <si>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</si>
  <si>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</si>
  <si>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</si>
  <si>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</si>
  <si>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</si>
  <si>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</si>
  <si>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</si>
  <si>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</si>
  <si>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</si>
  <si>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</si>
  <si>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</si>
  <si>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</si>
  <si>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</si>
  <si>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</si>
  <si>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</si>
  <si>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</si>
  <si>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</si>
  <si>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</si>
  <si>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</si>
  <si>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</si>
  <si>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</si>
  <si>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</si>
  <si>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</si>
  <si>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</si>
  <si>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</si>
  <si>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</si>
  <si>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</si>
  <si>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</si>
  <si>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</si>
  <si>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</si>
  <si>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</si>
  <si>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</si>
  <si>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</si>
  <si>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</si>
  <si>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</si>
  <si>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</si>
  <si>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</si>
  <si>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</si>
  <si>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</si>
  <si>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</si>
  <si>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</si>
  <si>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</si>
  <si>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</si>
  <si>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</si>
  <si>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</si>
  <si>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</si>
  <si>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</si>
  <si>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</si>
  <si>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</si>
  <si>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</si>
  <si>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</si>
  <si>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</si>
  <si>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</si>
  <si>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</si>
  <si>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</si>
  <si>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</si>
  <si>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</si>
  <si>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</si>
  <si>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</si>
  <si>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</si>
  <si>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</si>
  <si>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</si>
  <si>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</si>
  <si>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</si>
  <si>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</si>
  <si>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</si>
  <si>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</si>
  <si>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</si>
  <si>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</si>
  <si>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</si>
  <si>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</si>
  <si>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</si>
  <si>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</si>
  <si>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</si>
  <si>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</si>
  <si>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</si>
  <si>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</si>
  <si>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</si>
  <si>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</si>
  <si>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</si>
  <si>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</si>
  <si>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</si>
  <si>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</si>
  <si>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</si>
  <si>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</si>
  <si>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</si>
  <si>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</si>
  <si>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</si>
  <si>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</si>
  <si>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</si>
  <si>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</si>
  <si>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</si>
  <si>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</si>
  <si>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</si>
  <si>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</si>
  <si>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</si>
  <si>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</si>
  <si>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</si>
  <si>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</si>
  <si>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</si>
  <si>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</si>
  <si>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</si>
  <si>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</si>
  <si>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</si>
  <si>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</si>
  <si>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</si>
  <si>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</si>
  <si>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</si>
  <si>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</si>
  <si>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</si>
  <si>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</si>
  <si>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</si>
  <si>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</si>
  <si>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</si>
  <si>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</si>
  <si>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</si>
  <si>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</si>
  <si>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</si>
  <si>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</si>
  <si>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</si>
  <si>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</si>
  <si>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</si>
  <si>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</si>
  <si>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</si>
  <si>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</si>
  <si>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</si>
  <si>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</si>
  <si>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</si>
  <si>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</si>
  <si>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</si>
  <si>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</si>
  <si>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</si>
  <si>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</si>
  <si>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</si>
  <si>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</si>
  <si>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</si>
  <si>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</si>
  <si>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</si>
  <si>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</si>
  <si>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</si>
  <si>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</si>
  <si>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</si>
  <si>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</si>
  <si>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</si>
  <si>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</si>
  <si>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</si>
  <si>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</si>
  <si>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</si>
  <si>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</si>
  <si>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</si>
  <si>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</si>
  <si>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</si>
  <si>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</si>
  <si>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</si>
  <si>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</si>
  <si>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</si>
  <si>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</si>
  <si>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</si>
  <si>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</si>
  <si>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</si>
  <si>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</si>
  <si>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</si>
  <si>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</si>
  <si>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</si>
  <si>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</si>
  <si>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</si>
  <si>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</si>
  <si>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</si>
  <si>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</si>
  <si>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</si>
  <si>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</si>
  <si>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</si>
  <si>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</si>
  <si>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</si>
  <si>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</si>
  <si>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</si>
  <si>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</si>
  <si>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</si>
  <si>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</si>
  <si>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</si>
  <si>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</si>
  <si>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</si>
  <si>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</si>
  <si>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</si>
  <si>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</si>
  <si>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</si>
  <si>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</si>
  <si>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</si>
  <si>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</si>
  <si>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</si>
  <si>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</si>
  <si>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</si>
  <si>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</si>
  <si>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</si>
  <si>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</si>
  <si>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</si>
  <si>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</si>
  <si>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</si>
  <si>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</si>
  <si>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</si>
  <si>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</si>
  <si>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</si>
  <si>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</si>
  <si>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</si>
  <si>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</si>
  <si>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</si>
  <si>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</si>
  <si>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</si>
  <si>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</si>
  <si>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</si>
  <si>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</si>
  <si>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</si>
  <si>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</si>
  <si>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</si>
  <si>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</si>
  <si>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</si>
  <si>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</si>
  <si>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</si>
  <si>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</si>
  <si>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</si>
  <si>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</si>
  <si>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</si>
  <si>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</si>
  <si>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</si>
  <si>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</si>
  <si>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</si>
  <si>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</si>
  <si>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</si>
  <si>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</si>
  <si>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</si>
  <si>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</si>
  <si>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</si>
  <si>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</si>
  <si>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</si>
  <si>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</si>
  <si>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</si>
  <si>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</si>
  <si>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</si>
  <si>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</si>
  <si>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</si>
  <si>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</si>
  <si>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</si>
  <si>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</si>
  <si>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</si>
  <si>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</si>
  <si>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</si>
  <si>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</si>
  <si>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</si>
  <si>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</si>
  <si>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</si>
  <si>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</si>
  <si>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</si>
  <si>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</si>
  <si>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</si>
  <si>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</si>
  <si>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</si>
  <si>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</si>
  <si>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</si>
  <si>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</si>
  <si>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</si>
  <si>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</si>
  <si>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</si>
  <si>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</si>
  <si>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</si>
  <si>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</si>
  <si>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</si>
  <si>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</si>
  <si>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</si>
  <si>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</si>
  <si>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</si>
  <si>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</si>
  <si>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</si>
  <si>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</si>
  <si>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</si>
  <si>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</si>
  <si>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</si>
  <si>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</si>
  <si>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</si>
  <si>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</si>
  <si>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</si>
  <si>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</si>
  <si>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</si>
  <si>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</si>
  <si>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</si>
  <si>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</si>
  <si>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</si>
  <si>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</si>
  <si>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</si>
  <si>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</si>
  <si>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</si>
  <si>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</si>
  <si>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</si>
  <si>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</si>
  <si>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</si>
  <si>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</si>
  <si>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</si>
  <si>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</si>
  <si>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</si>
  <si>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</si>
  <si>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</si>
  <si>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</si>
  <si>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</si>
  <si>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</si>
  <si>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</si>
  <si>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</si>
  <si>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</si>
  <si>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</si>
  <si>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</si>
  <si>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</si>
  <si>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</si>
  <si>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</si>
  <si>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</si>
  <si>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</si>
  <si>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</si>
  <si>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</si>
  <si>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</si>
  <si>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</si>
  <si>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</si>
  <si>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</si>
  <si>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</si>
  <si>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</si>
  <si>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</si>
  <si>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</si>
  <si>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</si>
  <si>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</si>
  <si>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</si>
  <si>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</si>
  <si>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</si>
  <si>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</si>
  <si>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</si>
  <si>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</si>
  <si>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</si>
  <si>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</si>
  <si>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</si>
  <si>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</si>
  <si>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</si>
  <si>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</si>
  <si>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</si>
  <si>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</si>
  <si>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</si>
  <si>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</si>
  <si>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</si>
  <si>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</si>
  <si>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</si>
  <si>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</si>
  <si>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</si>
  <si>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</si>
  <si>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</si>
  <si>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</si>
  <si>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</si>
  <si>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</si>
  <si>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</si>
  <si>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</si>
  <si>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</si>
  <si>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</si>
  <si>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</si>
  <si>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</si>
  <si>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</si>
  <si>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</si>
  <si>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</si>
  <si>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</si>
  <si>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</si>
  <si>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</si>
  <si>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</si>
  <si>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</si>
  <si>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</si>
  <si>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</si>
  <si>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</si>
  <si>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</si>
  <si>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</si>
  <si>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</si>
  <si>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</si>
  <si>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</si>
  <si>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</si>
  <si>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</si>
  <si>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</si>
  <si>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</si>
  <si>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</si>
  <si>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</si>
  <si>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</si>
  <si>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</si>
  <si>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</si>
  <si>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</si>
  <si>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</si>
  <si>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</si>
  <si>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</si>
  <si>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</si>
  <si>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</si>
  <si>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</si>
  <si>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</si>
  <si>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</si>
  <si>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</si>
  <si>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</si>
  <si>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</si>
  <si>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</si>
  <si>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</si>
  <si>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</si>
  <si>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</si>
  <si>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</si>
  <si>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</si>
  <si>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</si>
  <si>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</si>
  <si>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</si>
  <si>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</si>
  <si>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</si>
  <si>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</si>
  <si>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</si>
  <si>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</si>
  <si>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</si>
  <si>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</si>
  <si>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</si>
  <si>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</si>
  <si>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</si>
  <si>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</si>
  <si>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</si>
  <si>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</si>
  <si>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</si>
  <si>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</si>
  <si>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</si>
  <si>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</si>
  <si>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</si>
  <si>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</si>
  <si>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</si>
  <si>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</si>
  <si>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</si>
  <si>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</si>
  <si>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</si>
  <si>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</si>
  <si>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</si>
  <si>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</si>
  <si>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</si>
  <si>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</si>
  <si>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</si>
  <si>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</si>
  <si>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</si>
  <si>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</si>
  <si>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</si>
  <si>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</si>
  <si>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</si>
  <si>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</si>
  <si>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</si>
  <si>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</si>
  <si>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</si>
  <si>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</si>
  <si>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</si>
  <si>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</si>
  <si>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</si>
  <si>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</si>
  <si>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</si>
  <si>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</si>
  <si>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</si>
  <si>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</si>
  <si>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</si>
  <si>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</si>
  <si>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</si>
  <si>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</si>
  <si>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</si>
  <si>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</si>
  <si>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</si>
  <si>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</si>
  <si>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</si>
  <si>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</si>
  <si>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</si>
  <si>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</si>
  <si>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</si>
  <si>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</si>
  <si>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</si>
  <si>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</si>
  <si>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</si>
  <si>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</si>
  <si>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</si>
  <si>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</si>
  <si>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</si>
  <si>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</si>
  <si>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</si>
  <si>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</si>
  <si>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</si>
  <si>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</si>
  <si>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</si>
  <si>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</si>
  <si>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</si>
  <si>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</si>
  <si>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</si>
  <si>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</si>
  <si>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</si>
  <si>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</si>
  <si>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</si>
  <si>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</si>
  <si>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</si>
  <si>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</si>
  <si>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</si>
  <si>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</si>
  <si>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</si>
  <si>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</si>
  <si>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</si>
  <si>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</si>
  <si>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</si>
  <si>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</si>
  <si>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</si>
  <si>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</si>
  <si>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</si>
  <si>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</si>
  <si>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</si>
  <si>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</si>
  <si>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</si>
  <si>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</si>
  <si>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</si>
  <si>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</si>
  <si>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</si>
  <si>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</si>
  <si>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</si>
  <si>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</si>
  <si>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</si>
  <si>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</si>
  <si>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</si>
  <si>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</si>
  <si>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</si>
  <si>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</si>
  <si>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</si>
  <si>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</si>
  <si>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</si>
  <si>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</si>
  <si>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</si>
  <si>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</si>
  <si>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</si>
  <si>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</si>
  <si>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</si>
  <si>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</si>
  <si>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</si>
  <si>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</si>
  <si>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</si>
  <si>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</si>
  <si>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</si>
  <si>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</si>
  <si>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</si>
  <si>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</si>
  <si>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</si>
  <si>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</si>
  <si>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</si>
  <si>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</si>
  <si>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</si>
  <si>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</si>
  <si>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</si>
  <si>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</si>
  <si>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</si>
  <si>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</si>
  <si>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</si>
  <si>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</si>
  <si>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</si>
  <si>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</si>
  <si>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</si>
  <si>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</si>
  <si>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</si>
  <si>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</si>
  <si>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</si>
  <si>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</si>
  <si>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</si>
  <si>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</si>
  <si>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</si>
  <si>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</si>
  <si>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</si>
  <si>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</si>
  <si>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</si>
  <si>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</si>
  <si>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</si>
  <si>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</si>
  <si>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</si>
  <si>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</si>
  <si>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</si>
  <si>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</si>
  <si>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</si>
  <si>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</si>
  <si>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</si>
  <si>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</si>
  <si>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</si>
  <si>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</si>
  <si>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</si>
  <si>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</si>
  <si>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</si>
  <si>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</si>
  <si>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</si>
  <si>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</si>
  <si>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</si>
  <si>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</si>
  <si>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</si>
  <si>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</si>
  <si>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</si>
  <si>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</si>
  <si>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</si>
  <si>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</si>
  <si>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</si>
  <si>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</si>
  <si>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</si>
  <si>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</si>
  <si>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</si>
  <si>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</si>
  <si>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</si>
  <si>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</si>
  <si>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</si>
  <si>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</si>
  <si>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</si>
  <si>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</si>
  <si>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</si>
  <si>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</si>
  <si>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</si>
  <si>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</si>
  <si>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</si>
  <si>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</si>
  <si>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</si>
  <si>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</si>
  <si>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</si>
  <si>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</si>
  <si>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</si>
  <si>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</si>
  <si>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</si>
  <si>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</si>
  <si>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</si>
  <si>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</si>
  <si>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</si>
  <si>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</si>
  <si>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</si>
  <si>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</si>
  <si>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</si>
  <si>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</si>
  <si>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</si>
  <si>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</si>
  <si>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</si>
  <si>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</si>
  <si>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</si>
  <si>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</si>
  <si>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</si>
  <si>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</si>
  <si>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</si>
  <si>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</si>
  <si>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</si>
  <si>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</si>
  <si>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</si>
  <si>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</si>
  <si>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</si>
  <si>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</si>
  <si>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</si>
  <si>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</si>
  <si>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</si>
  <si>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</si>
  <si>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</si>
  <si>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</si>
  <si>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</si>
  <si>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</si>
  <si>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</si>
  <si>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</si>
  <si>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</si>
  <si>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</si>
  <si>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</si>
  <si>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</si>
  <si>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</si>
  <si>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</si>
  <si>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</si>
  <si>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</si>
  <si>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</si>
  <si>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</si>
  <si>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</si>
  <si>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</si>
  <si>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</si>
  <si>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</si>
  <si>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</si>
  <si>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</si>
  <si>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</si>
  <si>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</si>
  <si>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</si>
  <si>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</si>
  <si>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</si>
  <si>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</si>
  <si>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</si>
  <si>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</si>
  <si>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</si>
  <si>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</si>
  <si>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</si>
  <si>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</si>
  <si>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</si>
  <si>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</si>
  <si>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</si>
  <si>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</si>
  <si>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</si>
  <si>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</si>
  <si>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</si>
  <si>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</si>
  <si>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</si>
  <si>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</si>
  <si>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</si>
  <si>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</si>
  <si>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</si>
  <si>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</si>
  <si>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</si>
  <si>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</si>
  <si>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</si>
  <si>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</si>
  <si>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</si>
  <si>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</si>
  <si>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</si>
  <si>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</si>
  <si>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</si>
  <si>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</si>
  <si>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</si>
  <si>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</si>
  <si>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</si>
  <si>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</si>
  <si>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</si>
  <si>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</si>
  <si>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</si>
  <si>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</si>
  <si>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</si>
  <si>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</si>
  <si>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</si>
  <si>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</si>
  <si>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</si>
  <si>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</si>
  <si>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</si>
  <si>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</si>
  <si>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</si>
  <si>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</si>
  <si>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</si>
  <si>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</si>
  <si>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</si>
  <si>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</si>
  <si>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</si>
  <si>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</si>
  <si>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</si>
  <si>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</si>
  <si>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</si>
  <si>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</si>
  <si>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</si>
  <si>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</si>
  <si>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</si>
  <si>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</si>
  <si>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</si>
  <si>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</si>
  <si>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</si>
  <si>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</si>
  <si>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</si>
  <si>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</si>
  <si>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</si>
  <si>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</si>
  <si>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</si>
  <si>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</si>
  <si>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</si>
  <si>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</si>
  <si>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</si>
  <si>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</si>
  <si>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</si>
  <si>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</si>
  <si>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</si>
  <si>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</si>
  <si>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</si>
  <si>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</si>
  <si>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</si>
  <si>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</si>
  <si>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</si>
  <si>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</si>
  <si>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</si>
  <si>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</si>
  <si>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</si>
  <si>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</si>
  <si>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</si>
  <si>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</si>
  <si>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</si>
  <si>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</si>
  <si>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</si>
  <si>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</si>
  <si>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</si>
  <si>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</si>
  <si>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</si>
  <si>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</si>
  <si>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</si>
  <si>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</si>
  <si>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</si>
  <si>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</si>
  <si>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</si>
  <si>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</si>
  <si>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</si>
  <si>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</si>
  <si>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</si>
  <si>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</si>
  <si>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</si>
  <si>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</si>
  <si>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</si>
  <si>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</si>
  <si>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</si>
  <si>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</si>
  <si>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</si>
  <si>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</si>
  <si>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</si>
  <si>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</si>
  <si>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</si>
  <si>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</si>
  <si>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</si>
  <si>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</si>
  <si>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</si>
  <si>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</si>
  <si>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</si>
  <si>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</si>
  <si>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</si>
  <si>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</si>
  <si>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</si>
  <si>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</si>
  <si>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</si>
  <si>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</si>
  <si>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</si>
  <si>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</si>
  <si>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</si>
  <si>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</si>
  <si>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</si>
  <si>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</si>
  <si>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</si>
  <si>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</si>
  <si>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</si>
  <si>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</si>
  <si>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</si>
  <si>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</si>
  <si>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</si>
  <si>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</si>
  <si>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</si>
  <si>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</si>
  <si>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</si>
  <si>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</si>
  <si>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</si>
  <si>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</si>
  <si>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</si>
  <si>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</si>
  <si>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</si>
  <si>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</si>
  <si>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</si>
  <si>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</si>
  <si>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</si>
  <si>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</si>
  <si>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</si>
  <si>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</si>
  <si>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</si>
  <si>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</si>
  <si>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</si>
  <si>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</si>
  <si>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</si>
  <si>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</si>
  <si>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</si>
  <si>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</si>
  <si>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</si>
  <si>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</si>
  <si>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</si>
  <si>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</si>
  <si>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</si>
  <si>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</si>
  <si>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</si>
  <si>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</si>
  <si>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</si>
  <si>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</si>
  <si>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</si>
  <si>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</si>
  <si>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</si>
  <si>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</si>
  <si>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</si>
  <si>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</si>
  <si>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</si>
  <si>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</si>
  <si>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</si>
  <si>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</si>
  <si>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</si>
  <si>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</si>
  <si>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</si>
  <si>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</si>
  <si>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</si>
  <si>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</si>
  <si>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</si>
  <si>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</si>
  <si>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</si>
  <si>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</si>
  <si>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</si>
  <si>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</si>
  <si>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</si>
  <si>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</si>
  <si>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</si>
  <si>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</si>
  <si>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</si>
  <si>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</si>
  <si>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</si>
  <si>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</si>
  <si>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</si>
  <si>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</si>
  <si>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</si>
  <si>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</si>
  <si>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</si>
  <si>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</si>
  <si>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</si>
  <si>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</si>
  <si>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</si>
  <si>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</si>
  <si>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</si>
  <si>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</si>
  <si>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</si>
  <si>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</si>
  <si>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</si>
  <si>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</si>
  <si>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</si>
  <si>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</si>
  <si>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</si>
  <si>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</si>
  <si>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</si>
  <si>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</si>
  <si>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</si>
  <si>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</si>
  <si>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</si>
  <si>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</si>
  <si>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</si>
  <si>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</si>
  <si>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</si>
  <si>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</si>
  <si>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</si>
  <si>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</si>
  <si>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</si>
  <si>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</si>
  <si>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</si>
  <si>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</si>
  <si>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</si>
  <si>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</si>
  <si>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</si>
  <si>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</si>
  <si>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</si>
  <si>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</si>
  <si>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</si>
  <si>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</si>
  <si>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</si>
  <si>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</si>
  <si>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</si>
  <si>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</si>
  <si>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</si>
  <si>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</si>
  <si>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</si>
  <si>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</si>
  <si>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</si>
  <si>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</si>
  <si>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</si>
  <si>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</si>
  <si>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</si>
  <si>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</si>
  <si>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</si>
  <si>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</si>
  <si>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</si>
  <si>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</si>
  <si>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</si>
  <si>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</si>
  <si>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</si>
  <si>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</si>
  <si>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</si>
  <si>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</si>
  <si>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</si>
  <si>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</si>
  <si>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</si>
  <si>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</si>
  <si>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</si>
  <si>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</si>
  <si>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</si>
  <si>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</si>
  <si>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</si>
  <si>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</si>
  <si>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</si>
  <si>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</si>
  <si>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</si>
  <si>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</si>
  <si>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</si>
  <si>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</si>
  <si>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</si>
  <si>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</si>
  <si>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</si>
  <si>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</si>
  <si>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</si>
  <si>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</si>
  <si>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</si>
  <si>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</si>
  <si>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</si>
  <si>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</si>
  <si>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</si>
  <si>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</si>
  <si>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</si>
  <si>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</si>
  <si>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</si>
  <si>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</si>
  <si>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</si>
  <si>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</si>
  <si>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</si>
  <si>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</si>
  <si>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</si>
  <si>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</si>
  <si>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</si>
  <si>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</si>
  <si>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</si>
  <si>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</si>
  <si>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</si>
  <si>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</si>
  <si>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</si>
  <si>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</si>
  <si>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</si>
  <si>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</si>
  <si>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</si>
  <si>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</si>
  <si>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</si>
  <si>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</si>
  <si>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</si>
  <si>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</si>
  <si>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</si>
  <si>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</si>
  <si>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</si>
  <si>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</si>
  <si>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</si>
  <si>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</si>
  <si>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</si>
  <si>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</si>
  <si>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</si>
  <si>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</si>
  <si>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</si>
  <si>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</si>
  <si>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</si>
  <si>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</si>
  <si>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</si>
  <si>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</si>
  <si>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</si>
  <si>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</si>
  <si>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</si>
  <si>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</si>
  <si>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</si>
  <si>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</si>
  <si>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</si>
  <si>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</si>
  <si>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</si>
  <si>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</si>
  <si>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</si>
  <si>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</si>
  <si>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</si>
  <si>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</si>
  <si>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</si>
  <si>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</si>
  <si>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</si>
  <si>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</si>
  <si>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</si>
  <si>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</si>
  <si>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</si>
  <si>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</si>
  <si>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</si>
  <si>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</si>
  <si>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</si>
  <si>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</si>
  <si>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</si>
  <si>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</si>
  <si>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</si>
  <si>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</si>
  <si>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</si>
  <si>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</si>
  <si>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</si>
  <si>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</si>
  <si>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</si>
  <si>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</si>
  <si>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</si>
  <si>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</si>
  <si>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</si>
  <si>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</si>
  <si>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</si>
  <si>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</si>
  <si>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</si>
  <si>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</si>
  <si>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</si>
  <si>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</si>
  <si>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</si>
  <si>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</si>
  <si>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</si>
  <si>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</si>
  <si>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</si>
  <si>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</si>
  <si>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</si>
  <si>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</si>
  <si>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</si>
  <si>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</si>
  <si>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</si>
  <si>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</si>
  <si>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</si>
  <si>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</si>
  <si>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</si>
  <si>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</si>
  <si>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</si>
  <si>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</si>
  <si>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</si>
  <si>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</si>
  <si>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</si>
  <si>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</si>
  <si>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</si>
  <si>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</si>
  <si>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</si>
  <si>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</si>
  <si>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</si>
  <si>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</si>
  <si>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</si>
  <si>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</si>
  <si>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</si>
  <si>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</si>
  <si>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</si>
  <si>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</si>
  <si>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</si>
  <si>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</si>
  <si>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</si>
  <si>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</si>
  <si>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</si>
  <si>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</si>
  <si>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</si>
  <si>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</si>
  <si>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</si>
  <si>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</si>
  <si>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</si>
  <si>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</si>
  <si>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</si>
  <si>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</si>
  <si>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</si>
  <si>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</si>
  <si>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</si>
  <si>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</si>
  <si>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</si>
  <si>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</si>
  <si>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</si>
  <si>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</si>
  <si>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</si>
  <si>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</si>
  <si>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</si>
  <si>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</si>
  <si>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</si>
  <si>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</si>
  <si>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</si>
  <si>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</si>
  <si>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</si>
  <si>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</si>
  <si>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</si>
  <si>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</si>
  <si>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</si>
  <si>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</si>
  <si>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</si>
  <si>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</si>
  <si>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</si>
  <si>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</si>
  <si>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</si>
  <si>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</si>
  <si>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</si>
  <si>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</si>
  <si>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</si>
  <si>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</si>
  <si>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</si>
  <si>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</si>
  <si>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</si>
  <si>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</si>
  <si>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</si>
  <si>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</si>
  <si>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</si>
  <si>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</si>
  <si>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</si>
  <si>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</si>
  <si>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</si>
  <si>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</si>
  <si>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</si>
  <si>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</si>
  <si>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</si>
  <si>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</si>
  <si>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</si>
  <si>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</si>
  <si>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</si>
  <si>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</si>
  <si>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</si>
  <si>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</si>
  <si>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</si>
  <si>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</si>
  <si>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</si>
  <si>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</si>
  <si>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</si>
  <si>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</si>
  <si>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</si>
  <si>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</si>
  <si>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</si>
  <si>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</si>
  <si>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</si>
  <si>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</si>
  <si>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</si>
  <si>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</si>
  <si>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</si>
  <si>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</si>
  <si>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</si>
  <si>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</si>
  <si>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</si>
  <si>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</si>
  <si>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</si>
  <si>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</si>
  <si>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</si>
  <si>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</si>
  <si>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</si>
  <si>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</si>
  <si>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</si>
  <si>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</si>
  <si>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</si>
  <si>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</si>
  <si>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</si>
  <si>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</si>
  <si>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</si>
  <si>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</si>
  <si>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</si>
  <si>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</si>
  <si>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</si>
  <si>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</si>
  <si>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</si>
  <si>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</si>
  <si>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</si>
  <si>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</si>
  <si>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</si>
  <si>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</si>
  <si>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</si>
  <si>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</si>
  <si>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</si>
  <si>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</si>
  <si>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</si>
  <si>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</si>
  <si>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</si>
  <si>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</si>
  <si>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</si>
  <si>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</si>
  <si>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</si>
  <si>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</si>
  <si>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</si>
  <si>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</si>
  <si>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</si>
  <si>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</si>
  <si>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</si>
  <si>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</si>
  <si>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</si>
  <si>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</si>
  <si>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</si>
  <si>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</si>
  <si>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</si>
  <si>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</si>
  <si>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</si>
  <si>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</si>
  <si>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</si>
  <si>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</si>
  <si>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</si>
  <si>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</si>
  <si>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</si>
  <si>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</si>
  <si>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</si>
  <si>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</si>
  <si>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</si>
  <si>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</si>
  <si>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</si>
  <si>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</si>
  <si>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</si>
  <si>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</si>
  <si>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</si>
  <si>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</si>
  <si>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</si>
  <si>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</si>
  <si>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</si>
  <si>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</si>
  <si>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</si>
  <si>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</si>
  <si>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</si>
  <si>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</si>
  <si>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</si>
  <si>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</si>
  <si>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</si>
  <si>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</si>
  <si>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</si>
  <si>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</si>
  <si>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</si>
  <si>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</si>
  <si>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</si>
  <si>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</si>
  <si>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</si>
  <si>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</si>
  <si>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</si>
  <si>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</si>
  <si>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</si>
  <si>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</si>
  <si>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</si>
  <si>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</si>
  <si>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</si>
  <si>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</si>
  <si>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</si>
  <si>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</si>
  <si>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</si>
  <si>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</si>
  <si>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</si>
  <si>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</si>
  <si>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</si>
  <si>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</si>
  <si>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</si>
  <si>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</si>
  <si>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</si>
  <si>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</si>
  <si>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</si>
  <si>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</si>
  <si>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</si>
  <si>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</si>
  <si>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</si>
  <si>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</si>
  <si>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</si>
  <si>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</si>
  <si>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</si>
  <si>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</si>
  <si>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</si>
  <si>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</si>
  <si>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</si>
  <si>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</si>
  <si>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</si>
  <si>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</si>
  <si>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</si>
  <si>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</si>
  <si>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</si>
  <si>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</si>
  <si>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</si>
  <si>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</si>
  <si>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</si>
  <si>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</si>
  <si>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</si>
  <si>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</si>
  <si>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</si>
  <si>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</si>
  <si>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</si>
  <si>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</si>
  <si>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</si>
  <si>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</si>
  <si>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</si>
  <si>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</si>
  <si>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</si>
  <si>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</si>
  <si>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</si>
  <si>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</si>
  <si>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</si>
  <si>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</si>
  <si>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</si>
  <si>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</si>
  <si>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</si>
  <si>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</si>
  <si>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</si>
  <si>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</si>
  <si>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</si>
  <si>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</si>
  <si>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</si>
  <si>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</si>
  <si>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</si>
  <si>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</si>
  <si>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</si>
  <si>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</si>
  <si>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</si>
  <si>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</si>
  <si>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</si>
  <si>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</si>
  <si>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</si>
  <si>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</si>
  <si>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</si>
  <si>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</si>
  <si>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</si>
  <si>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</si>
  <si>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</si>
  <si>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</si>
  <si>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</si>
  <si>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</si>
  <si>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</si>
  <si>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</si>
  <si>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</si>
  <si>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</si>
  <si>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</si>
  <si>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</si>
  <si>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</si>
  <si>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</si>
  <si>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</si>
  <si>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</si>
  <si>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</si>
  <si>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</si>
  <si>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</si>
  <si>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</si>
  <si>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</si>
  <si>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</si>
  <si>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</si>
  <si>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</si>
  <si>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</si>
  <si>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</si>
  <si>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</si>
  <si>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</si>
  <si>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</si>
  <si>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</si>
  <si>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</si>
  <si>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</si>
  <si>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</si>
  <si>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</si>
  <si>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</si>
  <si>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</si>
  <si>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</si>
  <si>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</si>
  <si>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</si>
  <si>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</si>
  <si>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</si>
  <si>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</si>
  <si>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</si>
  <si>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</si>
  <si>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</si>
  <si>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</si>
  <si>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</si>
  <si>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</si>
  <si>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</si>
  <si>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</si>
  <si>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</si>
  <si>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</si>
  <si>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</si>
  <si>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</si>
  <si>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</si>
  <si>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</si>
  <si>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</si>
  <si>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</si>
  <si>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</si>
  <si>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</si>
  <si>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</si>
  <si>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</si>
  <si>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</si>
  <si>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</si>
  <si>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</si>
  <si>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</si>
  <si>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</si>
  <si>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</si>
  <si>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</si>
  <si>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</si>
  <si>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</si>
  <si>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</si>
  <si>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</si>
  <si>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</si>
  <si>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</si>
  <si>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</si>
  <si>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</si>
  <si>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</si>
  <si>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</si>
  <si>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</si>
  <si>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</si>
  <si>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</si>
  <si>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</si>
  <si>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</si>
  <si>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</si>
  <si>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</si>
  <si>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</si>
  <si>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</si>
  <si>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</si>
  <si>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</si>
  <si>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</si>
  <si>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</si>
  <si>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</si>
  <si>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</si>
  <si>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</si>
  <si>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</si>
  <si>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</si>
  <si>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</si>
  <si>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</si>
  <si>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</si>
  <si>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</si>
  <si>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</si>
  <si>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</si>
  <si>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</si>
  <si>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</si>
  <si>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</si>
  <si>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</si>
  <si>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</si>
  <si>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</si>
  <si>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</si>
  <si>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</si>
  <si>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</si>
  <si>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</si>
  <si>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</si>
  <si>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</si>
  <si>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</si>
  <si>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</si>
  <si>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</si>
  <si>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</si>
  <si>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</si>
  <si>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</si>
  <si>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</si>
  <si>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</si>
  <si>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</si>
  <si>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</si>
  <si>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</si>
  <si>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</si>
  <si>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</si>
  <si>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</si>
  <si>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</si>
  <si>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</si>
  <si>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</si>
  <si>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</si>
  <si>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</si>
  <si>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</si>
  <si>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</si>
  <si>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</si>
  <si>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</si>
  <si>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</si>
  <si>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</si>
  <si>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</si>
  <si>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</si>
  <si>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</si>
  <si>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</si>
  <si>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</si>
  <si>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</si>
  <si>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</si>
  <si>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</si>
  <si>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</si>
  <si>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</si>
  <si>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</si>
  <si>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</si>
  <si>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</si>
  <si>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</si>
  <si>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</si>
  <si>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</si>
  <si>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</si>
  <si>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</si>
  <si>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</si>
  <si>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</si>
  <si>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</si>
  <si>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</si>
  <si>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</si>
  <si>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</si>
  <si>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</si>
  <si>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</si>
  <si>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</si>
  <si>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</si>
  <si>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</si>
  <si>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</si>
  <si>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</si>
  <si>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</si>
  <si>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</si>
  <si>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</si>
  <si>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</si>
  <si>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</si>
  <si>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</si>
  <si>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</si>
  <si>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</si>
  <si>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</si>
  <si>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</si>
  <si>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</si>
  <si>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</si>
  <si>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</si>
  <si>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</si>
  <si>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</si>
  <si>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</si>
  <si>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</si>
  <si>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</si>
  <si>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</si>
  <si>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</si>
  <si>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</si>
  <si>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</si>
  <si>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</si>
  <si>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</si>
  <si>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</si>
  <si>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</si>
  <si>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</si>
  <si>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</si>
  <si>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</si>
  <si>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</si>
  <si>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</si>
  <si>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</si>
  <si>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</si>
  <si>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</si>
  <si>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</si>
  <si>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</si>
  <si>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</si>
  <si>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</si>
  <si>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</si>
  <si>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</si>
  <si>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</si>
  <si>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</si>
  <si>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</si>
  <si>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</si>
  <si>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Skyros</t>
  </si>
  <si>
    <t>Steering Comitee:
- The Mayor of Skyros - The vice Mayor of Skyros
- DAFNI (Network of Aegean Islands for Sustainability)
Work group:
- The energy representative of the municipality of Skyros
- The technical department of the municipality of Skyros
- DAFNI (Network of Aegean Islands for Sustainability)</t>
  </si>
  <si>
    <t>Staff:
- The energy representative of the municipality of Skyros (1 person)
- The technical department of the municipality of Skyros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</si>
  <si>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</si>
  <si>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</si>
  <si>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Skyros's energy profile. The monitoring task will be taken over by the work group.</t>
  </si>
  <si>
    <t xml:space="preserve">The long-term vision of the municipality of Skyros is to succeed into restricitng the rapidly increasing CO2 emissions of Skyros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Skyros are expected to increase by 57%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</si>
  <si>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</si>
  <si>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</si>
  <si>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</si>
  <si>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</si>
  <si>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</si>
  <si>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</si>
  <si>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</si>
  <si>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</si>
  <si>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</si>
  <si>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</si>
  <si>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</si>
  <si>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</si>
  <si>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</si>
  <si>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</si>
  <si>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</si>
  <si>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Skyros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</si>
  <si>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</si>
  <si>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</si>
  <si>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</si>
  <si>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</si>
  <si>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</si>
  <si>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</si>
  <si>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</si>
  <si>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</si>
  <si>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</si>
  <si>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</si>
  <si>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</si>
  <si>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</si>
  <si>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Skyros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</si>
  <si>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</si>
  <si>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</si>
  <si>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</si>
  <si>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</si>
  <si>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</si>
  <si>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</si>
  <si>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</si>
  <si>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</si>
  <si>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</si>
  <si>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</si>
  <si>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</si>
  <si>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</si>
  <si>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</si>
  <si>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</si>
  <si>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</si>
  <si>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</si>
  <si>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</si>
  <si>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</si>
  <si>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</si>
  <si>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Skyros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</si>
  <si>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</si>
  <si>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</si>
  <si>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</si>
  <si>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Skyros - Health centers - Hospital</t>
  </si>
  <si>
    <t>Increase to 30% the total space heating energy demand supplied from heat pumps by 2020 - Increase to 30% the total hot water energy demand supplied from solar thermal by 2020</t>
  </si>
  <si>
    <t>Municipality of Skyros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</si>
  <si>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</si>
  <si>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</si>
  <si>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Skyros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</si>
  <si>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</si>
  <si>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</si>
  <si>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Skyros - Skyros KTEL </t>
  </si>
  <si>
    <t>Increase by 20% the energy efficiency of passenger transports by road by 2020 through the promotion of eco-driving practices.</t>
  </si>
  <si>
    <t>Municipality of Skyros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</si>
  <si>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</si>
  <si>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</si>
  <si>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Skyros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</si>
  <si>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</si>
  <si>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</si>
  <si>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</si>
  <si>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</si>
  <si>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</si>
  <si>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</si>
  <si>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</si>
  <si>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</si>
  <si>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Skyros island</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</si>
</sst>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Skyros</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Skyros</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8.1996030591427016E-2</v></c><c r="L8" s="211"><v>0.16542295068187754</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Skyros</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2711</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5212.7690903451885</v></c><c r="D17" s="234"><v>0</v></c><c r="E17" s="234"><v>0</v></c><c r="F17" s="64"><v>5212.7690903451885</v></c><c r="G17" s="234"><v>0</v></c><c r="H17" s="234"><v>6666.8334990240764</v></c><c r="I17" s="234"><v>0</v></c><c r="J17" s="234"><v>788.04275568000003</v></c><c r="K17" s="234"><v>0</v></c><c r="L17" s="234"><v>0</v></c><c r="M17" s="64"><v>7454.8762547040769</v></c><c r="N17" s="234"><v>0</v></c><c r="O17" s="234"><v>0</v></c><c r="P17" s="234"><v>711.47685532145863</v></c><c r="Q17" s="234"><v>0</v></c><c r="R17" s="234"><v>0</v></c><c r="S17" s="234"><v>1796.4805350764377</v></c><c r="T17" s="64"><v>2507.9573903978962</v></c><c r="U17" s="64"><v>15175.602735447163</v></c></row><row r="18" spans="1:21" s="21" customFormat="1" ht="15.75"><c r="A18" s="22"/><c r="B18" s="182" t="str"><f>Translation!A61</f><v>Hot water</v></c><c r="C18" s="154"><v>843.23182852913601</v></c><c r="D18" s="154"><v>0</v></c><c r="E18" s="154"><v>0</v></c><c r="F18" s="64"><v>843.23182852913601</v></c><c r="G18" s="154"><v>0</v></c><c r="H18" s="154"><v>687.76096014407665</v></c><c r="I18" s="154"><v>0</v></c><c r="J18" s="154"><v>0</v></c><c r="K18" s="154"><v>0</v></c><c r="L18" s="154"><v>0</v></c><c r="M18" s="64"><v>687.76096014407665</v></c><c r="N18" s="154"><v>0</v></c><c r="O18" s="154"><v>0</v></c><c r="P18" s="154"><v>711.47685532145863</v></c><c r="Q18" s="154"><v>0</v></c><c r="R18" s="154"><v>0</v></c><c r="S18" s="154"><v>213.44305659643757</v></c><c r="T18" s="64"><v>924.91991191789623</v></c><c r="U18" s="64"><v>2455.9127005911087</v></c></row><row r="19" spans="1:21" s="21" customFormat="1" ht="15.75"><c r="A19" s="22"/><c r="B19" s="182" t="str"><f>Translation!A62</f><v>Heating and cooling</v></c><c r="C19" s="154"><v>1942.2352053156076</v></c><c r="D19" s="154"><v>0</v></c><c r="E19" s="154"><v>0</v></c><c r="F19" s="64"><v>1942.2352053156076</v></c><c r="G19" s="154"><v>0</v></c><c r="H19" s="154"><v>5979.0725388800001</v></c><c r="I19" s="154"><v>0</v></c><c r="J19" s="154"><v>505.27373568000002</v></c><c r="K19" s="154"><v>0</v></c><c r="L19" s="154"><v>0</v></c><c r="M19" s="64"><v>6484.34627456</v></c><c r="N19" s="154"><v>0</v></c><c r="O19" s="154"><v>0</v></c><c r="P19" s="154"><v>0</v></c><c r="Q19" s="154"><v>0</v></c><c r="R19" s="154"><v>0</v></c><c r="S19" s="154"><v>1347.3966284800001</v></c><c r="T19" s="64"><v>1347.3966284800001</v></c><c r="U19" s="64"><v>9773.9781083556081</v></c></row><row r="20" spans="1:21" s="21" customFormat="1" ht="15.75"><c r="A20" s="22"/><c r="B20" s="182" t="str"><f>Translation!A63</f><v>Lighting</v></c><c r="C20" s="154"><v>674.37732405600002</v></c><c r="D20" s="154"><v>0</v></c><c r="E20" s="154"><v>0</v></c><c r="F20" s="64"><v>674.37732405600002</v></c><c r="G20" s="154"><v>0</v></c><c r="H20" s="154"><v>0</v></c><c r="I20" s="154"><v>0</v></c><c r="J20" s="154"><v>0</v></c><c r="K20" s="154"><v>0</v></c><c r="L20" s="154"><v>0</v></c><c r="M20" s="64"><v>0</v></c><c r="N20" s="154"><v>0</v></c><c r="O20" s="154"><v>0</v></c><c r="P20" s="154"><v>0</v></c><c r="Q20" s="154"><v>0</v></c><c r="R20" s="154"><v>0</v></c><c r="S20" s="154"><v>0</v></c><c r="T20" s="64"><v>0</v></c><c r="U20" s="64"><v>674.37732405600002</v></c></row><row r="21" spans="1:21" s="21" customFormat="1" ht="15.75"><c r="A21" s="22"/><c r="B21" s="182" t="str"><f>Translation!A64</f><v>Cooking</v></c><c r="C21" s="154"><v>471.2817</v></c><c r="D21" s="154"><v>0</v></c><c r="E21" s="154"><v>0</v></c><c r="F21" s="64"><v>471.2817</v></c><c r="G21" s="154"><v>0</v></c><c r="H21" s="154"><v>0</v></c><c r="I21" s="154"><v>0</v></c><c r="J21" s="154"><v>282.76902000000001</v></c><c r="K21" s="154"><v>0</v></c><c r="L21" s="154"><v>0</v></c><c r="M21" s="64"><v>282.76902000000001</v></c><c r="N21" s="154"><v>0</v></c><c r="O21" s="154"><v>0</v></c><c r="P21" s="154"><v>0</v></c><c r="Q21" s="154"><v>0</v></c><c r="R21" s="154"><v>0</v></c><c r="S21" s="154"><v>235.64085</v></c><c r="T21" s="64"><v>235.64085</v></c><c r="U21" s="64"><v>989.69156999999996</v></c></row><row r="22" spans="1:21" s="21" customFormat="1" ht="15.75"><c r="A22" s="22"/><c r="B22" s="182" t="str"><f>Translation!A65</f><v>Refrigerator and freezers</v></c><c r="C22" s="154"><v>661.44800000000009</v></c><c r="D22" s="154"><v>0</v></c><c r="E22" s="154"><v>0</v></c><c r="F22" s="64"><v>661.44800000000009</v></c><c r="G22" s="154"><v>0</v></c><c r="H22" s="154"><v>0</v></c><c r="I22" s="154"><v>0</v></c><c r="J22" s="154"><v>0</v></c><c r="K22" s="154"><v>0</v></c><c r="L22" s="154"><v>0</v></c><c r="M22" s="64"><v>0</v></c><c r="N22" s="154"><v>0</v></c><c r="O22" s="154"><v>0</v></c><c r="P22" s="154"><v>0</v></c><c r="Q22" s="154"><v>0</v></c><c r="R22" s="154"><v>0</v></c><c r="S22" s="154"><v>0</v></c><c r="T22" s="64"><v>0</v></c><c r="U22" s="64"><v>661.44800000000009</v></c></row><row r="23" spans="1:21" s="21" customFormat="1" ht="15.75"><c r="A23" s="22"/><c r="B23" s="182" t="str"><f>Translation!A66</f><v>Laundry machines and dryers</v></c><c r="C23" s="154"><v>40.256666666666668</v></c><c r="D23" s="154"><v>0</v></c><c r="E23" s="154"><v>0</v></c><c r="F23" s="64"><v>40.256666666666668</v></c><c r="G23" s="154"><v>0</v></c><c r="H23" s="154"><v>0</v></c><c r="I23" s="154"><v>0</v></c><c r="J23" s="154"><v>0</v></c><c r="K23" s="154"><v>0</v></c><c r="L23" s="154"><v>0</v></c><c r="M23" s="64"><v>0</v></c><c r="N23" s="154"><v>0</v></c><c r="O23" s="154"><v>0</v></c><c r="P23" s="154"><v>0</v></c><c r="Q23" s="154"><v>0</v></c><c r="R23" s="154"><v>0</v></c><c r="S23" s="154"><v>0</v></c><c r="T23" s="64"><v>0</v></c><c r="U23" s="64"><v>40.256666666666668</v></c></row><row r="24" spans="1:21" s="21" customFormat="1" ht="15.75"><c r="A24" s="22"/><c r="B24" s="182" t="str"><f>Translation!A67</f><v>Dish washing</v></c><c r="C24" s="154"><v>56.359333333333332</v></c><c r="D24" s="154"><v>0</v></c><c r="E24" s="154"><v>0</v></c><c r="F24" s="64"><v>56.359333333333332</v></c><c r="G24" s="154"><v>0</v></c><c r="H24" s="154"><v>0</v></c><c r="I24" s="154"><v>0</v></c><c r="J24" s="154"><v>0</v></c><c r="K24" s="154"><v>0</v></c><c r="L24" s="154"><v>0</v></c><c r="M24" s="64"><v>0</v></c><c r="N24" s="154"><v>0</v></c><c r="O24" s="154"><v>0</v></c><c r="P24" s="154"><v>0</v></c><c r="Q24" s="154"><v>0</v></c><c r="R24" s="154"><v>0</v></c><c r="S24" s="154"><v>0</v></c><c r="T24" s="64"><v>0</v></c><c r="U24" s="64"><v>56.359333333333332</v></c></row><row r="25" spans="1:21" s="21" customFormat="1" ht="15.75"><c r="A25" s="22"/><c r="B25" s="182" t="str"><f>Translation!A68</f><v>Tv sets</v></c><c r="C25" s="154"><v>52.364633333333337</v></c><c r="D25" s="154"><v>0</v></c><c r="E25" s="154"><v>0</v></c><c r="F25" s="64"><v>52.364633333333337</v></c><c r="G25" s="154"><v>0</v></c><c r="H25" s="154"><v>0</v></c><c r="I25" s="154"><v>0</v></c><c r="J25" s="154"><v>0</v></c><c r="K25" s="154"><v>0</v></c><c r="L25" s="154"><v>0</v></c><c r="M25" s="64"><v>0</v></c><c r="N25" s="154"><v>0</v></c><c r="O25" s="154"><v>0</v></c><c r="P25" s="154"><v>0</v></c><c r="Q25" s="154"><v>0</v></c><c r="R25" s="154"><v>0</v></c><c r="S25" s="154"><v>0</v></c><c r="T25" s="64"><v>0</v></c><c r="U25" s="64"><v>52.364633333333337</v></c></row><row r="26" spans="1:21" s="21" customFormat="1" ht="15.75"><c r="A26" s="22"/><c r="B26" s="182" t="str"><f>Translation!A69</f><v>Other electric appliances</v></c><c r="C26" s="154"><v>471.21439911111082</v></c><c r="D26" s="154"><v>0</v></c><c r="E26" s="154"><v>0</v></c><c r="F26" s="64"><v>471.21439911111082</v></c><c r="G26" s="154"><v>0</v></c><c r="H26" s="154"><v>0</v></c><c r="I26" s="154"><v>0</v></c><c r="J26" s="154"><v>0</v></c><c r="K26" s="154"><v>0</v></c><c r="L26" s="154"><v>0</v></c><c r="M26" s="64"><v>0</v></c><c r="N26" s="154"><v>0</v></c><c r="O26" s="154"><v>0</v></c><c r="P26" s="154"><v>0</v></c><c r="Q26" s="154"><v>0</v></c><c r="R26" s="154"><v>0</v></c><c r="S26" s="154"><v>0</v></c><c r="T26" s="64"><v>0</v></c><c r="U26" s="64"><v>471.21439911111082</v></c></row><row r="27" spans="1:21" s="21" customFormat="1" ht="15.75"><c r="A27" s="22"/><c r="B27" s="66" t="str"><f>Translation!A70</f><v>PRIMARY SECTOR</v></c><c r="C27" s="234"><v>399.76862637362632</v></c><c r="D27" s="234"><v>0</v></c><c r="E27" s="234"><v>0</v></c><c r="F27" s="64"><v>399.76862637362632</v></c><c r="G27" s="234"><v>0</v></c><c r="H27" s="234"><v>72.373216033171857</v></c><c r="I27" s="234"><v>0</v></c><c r="J27" s="234"><v>0</v></c><c r="K27" s="234"><v>0</v></c><c r="L27" s="234"><v>0</v></c><c r="M27" s="64"><v>72.373216033171857</v></c><c r="N27" s="234"><v>0</v></c><c r="O27" s="234"><v>0</v></c><c r="P27" s="234"><v>0</v></c><c r="Q27" s="234"><v>0</v></c><c r="R27" s="234"><v>0</v></c><c r="S27" s="234"><v>82.62287362708787</v></c><c r="T27" s="64"><v>82.62287362708787</v></c><c r="U27" s="64"><v>554.76471603388609</v></c></row><row r="28" spans="1:21" s="21" customFormat="1" ht="15.75"><c r="A28" s="22"/><c r="B28" s="183" t="str"><f>Translation!A71</f><v>Agriculture, forestry and fishing</v></c><c r="C28" s="154"><v>399.76862637362632</v></c><c r="D28" s="154"><v>0</v></c><c r="E28" s="154"><v>0</v></c><c r="F28" s="64"><v>399.76862637362632</v></c><c r="G28" s="154"><v>0</v></c><c r="H28" s="154"><v>72.373216033171857</v></c><c r="I28" s="154"><v>0</v></c><c r="J28" s="154"><v>0</v></c><c r="K28" s="154"><v>0</v></c><c r="L28" s="154"><v>0</v></c><c r="M28" s="64"><v>72.373216033171857</v></c><c r="N28" s="154"><v>0</v></c><c r="O28" s="154"><v>0</v></c><c r="P28" s="154"><v>0</v></c><c r="Q28" s="154"><v>0</v></c><c r="R28" s="154"><v>0</v></c><c r="S28" s="154"><v>82.62287362708787</v></c><c r="T28" s="64"><v>82.62287362708787</v></c><c r="U28" s="64"><v>554.76471603388609</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1311.2410945054944</v></c><c r="D30" s="234"><v>0</v></c><c r="E30" s="234"><v>0</v></c><c r="F30" s="64"><v>1311.2410945054944</v></c><c r="G30" s="234"><v>571.81802987674212</v></c><c r="H30" s="234"><v>597.66733807664968</v></c><c r="I30" s="234"><v>0</v></c><c r="J30" s="234"><v>40.215503126811541</v></c><c r="K30" s="234"><v>0</v></c><c r="L30" s="234"><v>0</v></c><c r="M30" s="64"><v>1209.7008710802033</v></c><c r="N30" s="234"><v>0</v></c><c r="O30" s="234"><v>0</v></c><c r="P30" s="234"><v>22.635403520760949</v></c><c r="Q30" s="234"><v>0</v></c><c r="R30" s="234"><v>0</v></c><c r="S30" s="234"><v>75.22046473846153</v></c><c r="T30" s="64"><v>97.855868259222476</v></c><c r="U30" s="64"><v>2618.7978338449202</v></c></row><row r="31" spans="1:21" s="21" customFormat="1" ht="15.75"><c r="A31" s="22"/><c r="B31" s="183" t="str"><f>Translation!A74</f><v>Manufacturing</v></c><c r="C31" s="154"><v>511.70384175824171</v></c><c r="D31" s="154"><v>0</v></c><c r="E31" s="154"><v>0</v></c><c r="F31" s="64"><v>511.70384175824171</v></c><c r="G31" s="154"><v>285.90901493837106</v></c><c r="H31" s="154"><v>298.83366903832484</v></c><c r="I31" s="154"><v>0</v></c><c r="J31" s="154"><v>40.215503126811541</v></c><c r="K31" s="154"><v>0</v></c><c r="L31" s="154"><v>0</v></c><c r="M31" s="64"><v>624.95818710350738</v></c><c r="N31" s="154"><v>0</v></c><c r="O31" s="154"><v>0</v></c><c r="P31" s="154"><v>22.635403520760949</v></c><c r="Q31" s="154"><v>0</v></c><c r="R31" s="154"><v>0</v></c><c r="S31" s="154"><v>75.22046473846153</v></c><c r="T31" s="64"><v>97.855868259222476</v></c><c r="U31" s="64"><v>1234.5178971209716</v></c></row><row r="32" spans="1:21" s="21" customFormat="1" ht="30"><c r="A32" s="22"/><c r="B32" s="183" t="str"><f>Translation!A75</f><v>Water supply, sewerage, waste management and remediation activities</v></c><c r="C32" s="154"><v>287.83341098901093</v></c><c r="D32" s="154"><v>0</v></c><c r="E32" s="154"><v>0</v></c><c r="F32" s="64"><v>287.83341098901093</v></c><c r="G32" s="154"><v>0</v></c><c r="H32" s="154"><v>0</v></c><c r="I32" s="154"><v>0</v></c><c r="J32" s="154"><v>0</v></c><c r="K32" s="154"><v>0</v></c><c r="L32" s="154"><v>0</v></c><c r="M32" s="64"><v>0</v></c><c r="N32" s="154"><v>0</v></c><c r="O32" s="154"><v>0</v></c><c r="P32" s="154"><v>0</v></c><c r="Q32" s="154"><v>0</v></c><c r="R32" s="154"><v>0</v></c><c r="S32" s="154"><v>0</v></c><c r="T32" s="64"><v>0</v></c><c r="U32" s="64"><v>287.83341098901093</v></c></row><row r="33" spans="1:21" s="21" customFormat="1" ht="15.75"><c r="A33" s="22"/><c r="B33" s="183" t="str"><f>Translation!A76</f><v>Construction</v></c><c r="C33" s="154"><v>511.70384175824171</v></c><c r="D33" s="154"><v>0</v></c><c r="E33" s="154"><v>0</v></c><c r="F33" s="64"><v>511.70384175824171</v></c><c r="G33" s="154"><v>285.90901493837106</v></c><c r="H33" s="154"><v>298.83366903832484</v></c><c r="I33" s="154"><v>0</v></c><c r="J33" s="154"><v>0</v></c><c r="K33" s="154"><v>0</v></c><c r="L33" s="154"><v>0</v></c><c r="M33" s="64"><v>584.74268397669584</v></c><c r="N33" s="154"><v>0</v></c><c r="O33" s="154"><v>0</v></c><c r="P33" s="154"><v>0</v></c><c r="Q33" s="154"><v>0</v></c><c r="R33" s="154"><v>0</v></c><c r="S33" s="154"><v>0</v></c><c r="T33" s="64"><v>0</v></c><c r="U33" s="64"><v>1096.4465257349375</v></c></row><row r="34" spans="1:21" s="21" customFormat="1" ht="15.75"><c r="A34" s="22"/><c r="B34" s="61" t="str"><f>Translation!A77</f><v>TERTIARY SECTOR</v></c><c r="C34" s="234"><v>9464.455347513207</v></c><c r="D34" s="234"><v>0</v></c><c r="E34" s="234"><v>0</v></c><c r="F34" s="64"><v>9464.455347513207</v></c><c r="G34" s="234"><v>0</v></c><c r="H34" s="234"><v>2566.2597489822615</v></c><c r="I34" s="234"><v>0</v></c><c r="J34" s="234"><v>92.209815581896549</v></c><c r="K34" s="234"><v>0</v></c><c r="L34" s="234"><v>0</v></c><c r="M34" s="64"><v>2658.4695645641582</v></c><c r="N34" s="234"><v>0</v></c><c r="O34" s="234"><v>0</v></c><c r="P34" s="234"><v>305.67403413289901</v></c><c r="Q34" s="234"><v>0</v></c><c r="R34" s="234"><v>0</v></c><c r="S34" s="234"><v>52.599428815114941</v></c><c r="T34" s="64"><v>358.27346294801396</v></c><c r="U34" s="64"><v>12481.19837502538</v></c></row><row r="35" spans="1:21" s="21" customFormat="1" ht="30"><c r="A35" s="22"/><c r="B35" s="183" t="str"><f>Translation!A78</f><v xml:space="preserve">Wholesale and retail trade; repair of motor vehicles and motorcycles </v></c><c r="C35" s="154"><v>3404.6982199609565</v></c><c r="D35" s="154"><v>0</v></c><c r="E35" s="154"><v>0</v></c><c r="F35" s="64"><v>3404.6982199609565</v></c><c r="G35" s="154"><v>0</v></c><c r="H35" s="154"><v>743.08902448141691</v></c><c r="I35" s="154"><v>0</v></c><c r="J35" s="154"><v>0</v></c><c r="K35" s="154"><v>0</v></c><c r="L35" s="154"><v>0</v></c><c r="M35" s="64"><v>743.08902448141691</v></c><c r="N35" s="154"><v>0</v></c><c r="O35" s="154"><v>0</v></c><c r="P35" s="154"><v>61.755911402569012</v></c><c r="Q35" s="154"><v>0</v></c><c r="R35" s="154"><v>0</v></c><c r="S35" s="154"><v>0</v></c><c r="T35" s="64"><v>61.755911402569012</v></c><c r="U35" s="64"><v>4209.5431558449427</v></c></row><row r="36" spans="1:21" s="21" customFormat="1" ht="15.75"><c r="A36" s="22"/><c r="B36" s="183" t="str"><f>Translation!A79</f><v>Accommodation and food service activities</v></c><c r="C36" s="154"><v>4317.0259859310736</v></c><c r="D36" s="154"><v>0</v></c><c r="E36" s="154"><v>0</v></c><c r="F36" s="64"><v>4317.0259859310736</v></c><c r="G36" s="154"><v>0</v></c><c r="H36" s="154"><v>1368.8657552230934</v></c><c r="I36" s="154"><v>0</v></c><c r="J36" s="154"><v>92.209815581896549</v></c><c r="K36" s="154"><v>0</v></c><c r="L36" s="154"><v>0</v></c><c r="M36" s="64"><v>1461.0755708049899</v></c><c r="N36" s="154"><v>0</v></c><c r="O36" s="154"><v>0</v></c><c r="P36" s="154"><v>230.08022406419883</v></c><c r="Q36" s="154"><v>0</v></c><c r="R36" s="154"><v>0</v></c><c r="S36" s="154"><v>52.599428815114941</v></c><c r="T36" s="64"><v>282.67965287931378</v></c><c r="U36" s="64"><v>6060.7812096153775</v></c></row><row r="37" spans="1:21" s="21" customFormat="1" ht="15.75"><c r="A37" s="22"/><c r="B37" s="183" t="str"><f>Translation!A80</f><v>General public administration and social security</v></c><c r="C37" s="154"><v>401.69877374392956</v></c><c r="D37" s="154"><v>0</v></c><c r="E37" s="154"><v>0</v></c><c r="F37" s="64"><v>401.69877374392956</v></c><c r="G37" s="154"><v>0</v></c><c r="H37" s="154"><v>92.904146699914506</v></c><c r="I37" s="154"><v>0</v></c><c r="J37" s="154"><v>0</v></c><c r="K37" s="154"><v>0</v></c><c r="L37" s="154"><v>0</v></c><c r="M37" s="64"><v>92.904146699914506</v></c><c r="N37" s="154"><v>0</v></c><c r="O37" s="154"><v>0</v></c><c r="P37" s="154"><v>0</v></c><c r="Q37" s="154"><v>0</v></c><c r="R37" s="154"><v>0</v></c><c r="S37" s="154"><v>0</v></c><c r="T37" s="64"><v>0</v></c><c r="U37" s="64"><v>494.60292044384408</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230.92559133656312</v></c><c r="D39" s="154"><v>0</v></c><c r="E39" s="154"><v>0</v></c><c r="F39" s="64"><v>230.92559133656312</v></c><c r="G39" s="154"><v>0</v></c><c r="H39" s="154"><v>185.12699632402965</v></c><c r="I39" s="154"><v>0</v></c><c r="J39" s="154"><v>0</v></c><c r="K39" s="154"><v>0</v></c><c r="L39" s="154"><v>0</v></c><c r="M39" s="64"><v>185.12699632402965</v></c><c r="N39" s="154"><v>0</v></c><c r="O39" s="154"><v>0</v></c><c r="P39" s="154"><v>0</v></c><c r="Q39" s="154"><v>0</v></c><c r="R39" s="154"><v>0</v></c><c r="S39" s="154"><v>0</v></c><c r="T39" s="64"><v>0</v></c><c r="U39" s="64"><v>416.05258766059274</v></c></row><row r="40" spans="1:21" s="21" customFormat="1" ht="15.75"><c r="A40" s="22"/><c r="B40" s="183" t="str"><f>Translation!A83</f><v>Human health and social work activities</v></c><c r="C40" s="154"><v>11.396529247438325</v></c><c r="D40" s="154"><v>0</v></c><c r="E40" s="154"><v>0</v></c><c r="F40" s="64"><v>11.396529247438325</v></c><c r="G40" s="154"><v>0</v></c><c r="H40" s="154"><v>9.7668411385267255</v></c><c r="I40" s="154"><v>0</v></c><c r="J40" s="154"><v>0</v></c><c r="K40" s="154"><v>0</v></c><c r="L40" s="154"><v>0</v></c><c r="M40" s="64"><v>9.7668411385267255</v></c><c r="N40" s="154"><v>0</v></c><c r="O40" s="154"><v>0</v></c><c r="P40" s="154"><v>0</v></c><c r="Q40" s="154"><v>0</v></c><c r="R40" s="154"><v>0</v></c><c r="S40" s="154"><v>0</v></c><c r="T40" s="64"><v>0</v></c><c r="U40" s="64"><v>21.163370385965052</v></c></row><row r="41" spans="1:21" s="21" customFormat="1" ht="15.75"><c r="A41" s="22"/><c r="B41" s="183" t="str"><f>Translation!A84</f><v>Other services</v></c><c r="C41" s="154"><v>762.90460113939946</v></c><c r="D41" s="154"><v>0</v></c><c r="E41" s="154"><v>0</v></c><c r="F41" s="64"><v>762.90460113939946</v></c><c r="G41" s="154"><v>0</v></c><c r="H41" s="154"><v>166.50698511528046</v></c><c r="I41" s="154"><v>0</v></c><c r="J41" s="154"><v>0</v></c><c r="K41" s="154"><v>0</v></c><c r="L41" s="154"><v>0</v></c><c r="M41" s="64"><v>166.50698511528046</v></c><c r="N41" s="154"><v>0</v></c><c r="O41" s="154"><v>0</v></c><c r="P41" s="154"><v>13.837898666131204</v></c><c r="Q41" s="154"><v>0</v></c><c r="R41" s="154"><v>0</v></c><c r="S41" s="154"><v>0</v></c><c r="T41" s="64"><v>13.837898666131204</v></c><c r="U41" s="64"><v>943.24948492081114</v></c></row><row r="42" spans="1:21" s="21" customFormat="1" ht="15.75"><c r="A42" s="22"/><c r="B42" s="183" t="str"><f>Translation!A85</f><v>Public lighting</v></c><c r="C42" s="154"><v>335.80564615384617</v></c><c r="D42" s="154"><v>0</v></c><c r="E42" s="154"><v>0</v></c><c r="F42" s="64"><v>335.80564615384617</v></c><c r="G42" s="154"><v>0</v></c><c r="H42" s="154"><v>0</v></c><c r="I42" s="154"><v>0</v></c><c r="J42" s="154"><v>0</v></c><c r="K42" s="154"><v>0</v></c><c r="L42" s="154"><v>0</v></c><c r="M42" s="64"><v>0</v></c><c r="N42" s="154"><v>0</v></c><c r="O42" s="154"><v>0</v></c><c r="P42" s="154"><v>0</v></c><c r="Q42" s="154"><v>0</v></c><c r="R42" s="154"><v>0</v></c><c r="S42" s="154"><v>0</v></c><c r="T42" s="64"><v>0</v></c><c r="U42" s="64"><v>335.80564615384617</v></c></row><row r="43" spans="1:21" s="21" customFormat="1" ht="15.75"><c r="A43" s="22"/><c r="B43" s="61" t="str"><f>Translation!A86</f><v>TRANSPORTS</v></c><c r="C43" s="234"><v>0</v></c><c r="D43" s="234"><v>0</v></c><c r="E43" s="234"><v>0</v></c><c r="F43" s="64"><v>0</v></c><c r="G43" s="234"><v>0</v></c><c r="H43" s="234"><v>1598.1329209079195</v></c><c r="I43" s="234"><v>1924.4368668095958</v></c><c r="J43" s="234"><v>0</v></c><c r="K43" s="234"><v>0</v></c><c r="L43" s="234"><v>0</v></c><c r="M43" s="64"><v>3522.5697877175153</v></c><c r="N43" s="234"><v>0</v></c><c r="O43" s="234"><v>0</v></c><c r="P43" s="234"><v>0</v></c><c r="Q43" s="234"><v>0</v></c><c r="R43" s="234"><v>0</v></c><c r="S43" s="234"><v>0</v></c><c r="T43" s="64"><v>0</v></c><c r="U43" s="64"><v>3522.5697877175153</v></c></row><row r="44" spans="1:21" s="21" customFormat="1" ht="30"><c r="A44" s="22"/><c r="B44" s="183" t="str"><f>Translation!A87</f><v>Passenger transport by road (public transport, taxi, tourism, transfers, etc.)</v></c><c r="C44" s="154"><v>0</v></c><c r="D44" s="154"><v>0</v></c><c r="E44" s="154"><v>0</v></c><c r="F44" s="64"><v>0</v></c><c r="G44" s="154"><v>0</v></c><c r="H44" s="154"><v>16.113775218536471</v></c><c r="I44" s="154"><v>3.7155549654392348</v></c><c r="J44" s="154"><v>0</v></c><c r="K44" s="154"><v>0</v></c><c r="L44" s="154"><v>0</v></c><c r="M44" s="64"><v>19.829330183975706</v></c><c r="N44" s="154"><v>0</v></c><c r="O44" s="154"><v>0</v></c><c r="P44" s="154"><v>0</v></c><c r="Q44" s="154"><v>0</v></c><c r="R44" s="154"><v>0</v></c><c r="S44" s="154"><v>0</v></c><c r="T44" s="64"><v>0</v></c><c r="U44" s="64"><v>19.829330183975706</v></c></row><row r="45" spans="1:21" s="21" customFormat="1" ht="15.75"><c r="A45" s="22"/><c r="B45" s="183" t="str"><f>Translation!A88</f><v>Freight transport by road and removal services</v></c><c r="C45" s="154"><v>0</v></c><c r="D45" s="154"><v>0</v></c><c r="E45" s="154"><v>0</v></c><c r="F45" s="64"><v>0</v></c><c r="G45" s="154"><v>0</v></c><c r="H45" s="154"><v>1235.1823154877295</v></c><c r="I45" s="154"><v>284.81145624110269</v></c><c r="J45" s="154"><v>0</v></c><c r="K45" s="154"><v>0</v></c><c r="L45" s="154"><v>0</v></c><c r="M45" s="64"><v>1519.9937717288321</v></c><c r="N45" s="154"><v>0</v></c><c r="O45" s="154"><v>0</v></c><c r="P45" s="154"><v>0</v></c><c r="Q45" s="154"><v>0</v></c><c r="R45" s="154"><v>0</v></c><c r="S45" s="154"><v>0</v></c><c r="T45" s="64"><v>0</v></c><c r="U45" s="64"><v>1519.9937717288321</v></c></row><row r="46" spans="1:21" s="21" customFormat="1" ht="15.75"><c r="A46" s="22"/><c r="B46" s="183" t="str"><f>Translation!A89</f><v>Other fleet for public and private services</v></c><c r="C46" s="154"><v>0</v></c><c r="D46" s="154"><v>0</v></c><c r="E46" s="154"><v>0</v></c><c r="F46" s="64"><v>0</v></c><c r="G46" s="154"><v>0</v></c><c r="H46" s="154"><v>7.3245111512841987</v></c><c r="I46" s="154"><v>76.708681424381055</v></c><c r="J46" s="154"><v>0</v></c><c r="K46" s="154"><v>0</v></c><c r="L46" s="154"><v>0</v></c><c r="M46" s="64"><v>84.033192575665254</v></c><c r="N46" s="154"><v>0</v></c><c r="O46" s="154"><v>0</v></c><c r="P46" s="154"><v>0</v></c><c r="Q46" s="154"><v>0</v></c><c r="R46" s="154"><v>0</v></c><c r="S46" s="154"><v>0</v></c><c r="T46" s="64"><v>0</v></c><c r="U46" s="64"><v>84.033192575665254</v></c></row><row r="47" spans="1:21" s="21" customFormat="1" ht="15.75"><c r="A47" s="22"/><c r="B47" s="182" t="str"><f>Translation!A90</f><v>Private transports</v></c><c r="C47" s="154"><v>0</v></c><c r="D47" s="154"><v>0</v></c><c r="E47" s="154"><v>0</v></c><c r="F47" s="64"><v>0</v></c><c r="G47" s="154"><v>0</v></c><c r="H47" s="154"><v>339.51231905036934</v></c><c r="I47" s="154"><v>1559.2011741786728</v></c><c r="J47" s="154"><v>0</v></c><c r="K47" s="154"><v>0</v></c><c r="L47" s="154"><v>0</v></c><c r="M47" s="64"><v>1898.7134932290421</v></c><c r="N47" s="154"><v>0</v></c><c r="O47" s="154"><v>0</v></c><c r="P47" s="154"><v>0</v></c><c r="Q47" s="154"><v>0</v></c><c r="R47" s="154"><v>0</v></c><c r="S47" s="154"><v>0</v></c><c r="T47" s="64"><v>0</v></c><c r="U47" s="64"><v>1898.7134932290421</v></c></row><row r="48" spans="1:21" s="21" customFormat="1" ht="15.75"><c r="A48" s="22"/><c r="B48" s="73" t="str"><f>Translation!A118</f><v>TOTAL FOR INTERNAL MARKET</v></c><c r="C48" s="149"><v>16388.234158737516</v></c><c r="D48" s="149"><v>0</v></c><c r="E48" s="149"><v>0</v></c><c r="F48" s="64"><v>16388.234158737516</v></c><c r="G48" s="65"><v>571.81802987674212</v></c><c r="H48" s="65"><v>11501.266723024079</v></c><c r="I48" s="65"><v>1924.4368668095958</v></c><c r="J48" s="65"><v>920.46807438870815</v></c><c r="K48" s="65"><v>0</v></c><c r="L48" s="65"><v>0</v></c><c r="M48" s="64"><v>14917.989694099124</v></c><c r="N48" s="65"><v>0</v></c><c r="O48" s="65"><v>0</v></c><c r="P48" s="65"><v>1039.7862929751186</v></c><c r="Q48" s="65"><v>0</v></c><c r="R48" s="65"><v>0</v></c><c r="S48" s="65"><v>2006.9233022571018</v></c><c r="T48" s="64"><v>3046.7095952322206</v></c><c r="U48" s="64"><v>34352.933448068863</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1720.7645866674393</v></c><c r="D59" s="235"><v>15486.881280006954</v></c><c r="E59" s="235"><v>0</v></c><c r="F59" s="235"><v>0</v></c><c r="G59" s="235"><v>0</v></c><c r="H59" s="235"><v>0</v></c><c r="I59" s="59"><v>17207.645866674393</v></c><c r="J59" s="235"><v>0</v></c><c r="K59" s="235"><v>0</v></c><c r="L59" s="235"><v>0</v></c><c r="M59" s="235"><v>0</v></c><c r="N59" s="235"><v>0</v></c><c r="O59" s="235"><v>0</v></c><c r="P59" s="235"><v>0</v></c><c r="Q59" s="235"/><c r="R59" s="59"><v>0</v></c><c r="S59" s="59"><v>17207.645866674393</v></c><c r="T59" s="235"><v>0</v></c><c r="U59" s="235"><v>0</v></c><c r="V59" s="59"><v>0</v></c><c r="W59" s="235"><v>0</v></c><c r="X59" s="235"><v>0</v></c><c r="Y59" s="235"><v>0</v></c><c r="Z59" s="235"><v>0</v></c><c r="AA59" s="186"><v>0</v></c><c r="AB59" s="59"><v>0</v></c><c r="AC59" s="64"><v>17207.645866674393</v></c><c r="AD59" s="187"><v>819.41170793687706</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1720.7645866674393</v></c><c r="D62" s="53"><f t="shared" si="0"/><v>15486.881280006954</v></c><c r="E62" s="53"><f t="shared" si="0"/><v>0</v></c><c r="F62" s="53"><f t="shared" si="0"/><v>0</v></c><c r="G62" s="53"><f t="shared" si="0"/><v>0</v></c><c r="H62" s="53"><f t="shared" si="0"/><v>0</v></c><c r="I62" s="53"><f t="shared" si="0"/><v>17207.645866674393</v></c><c r="J62" s="53"><f t="shared" si="0"/><v>0</v></c><c r="K62" s="53"><f t="shared" si="0"/><v>0</v></c><c r="L62" s="53"><f t="shared" si="0"/><v>0</v></c><c r="M62" s="53"><f t="shared" si="0"/><v>0</v></c><c r="N62" s="53"><f t="shared" si="0"/><v>0</v></c><c r="O62" s="53"><f t="shared" si="0"/><v>0</v></c><c r="P62" s="53"><f t="shared" si="0"/><v>0</v></c><c r="Q62" s="53"><f t="shared" si="0"/><v>0</v></c><c r="R62" s="53"><f t="shared" si="0"/><v>0</v></c><c r="S62" s="53"><f t="shared" si="0"/><v>17207.645866674393</v></c><c r="T62" s="53"><f t="shared" si="0"/><v>0</v></c><c r="U62" s="53"><f t="shared" si="0"/><v>0</v></c><c r="V62" s="53"><f t="shared" si="0"/><v>0</v></c><c r="W62" s="53"><f t="shared" si="0"/><v>0</v></c><c r="X62" s="53"><f t="shared" si="0"/><v>0</v></c><c r="Y62" s="53"><f t="shared" si="0"/><v>0</v></c><c r="Z62" s="53"><f t="shared" si="0"/><v>0</v></c><c r="AA62" s="53"><f t="shared" si="0"/><v>0</v></c><c r="AB62" s="53"><f t="shared" si="0"/><v>0</v></c><c r="AC62" s="53"><f t="shared" si="0"/><v>17207.645866674393</v></c><c r="AD62" s="53"><f t="shared" si="0"/><v>819.41170793687706</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4916.4702476212551</v></c><c r="D69" s="235"><v>44248.232228591296</v></c><c r="E69" s="235"><v>0</v></c><c r="F69" s="235"><v>0</v></c><c r="G69" s="235"><v>0</v></c><c r="H69" s="235"><v>0</v></c><c r="I69" s="59"><v>49164.702476212551</v></c><c r="J69" s="185"><v>0</v></c><c r="K69" s="185"><v>0</v></c><c r="L69" s="185"><v>0</v></c><c r="M69" s="185"><v>0</v></c><c r="N69" s="185"><v>0</v></c><c r="O69" s="235"><v>0</v></c><c r="P69" s="185"><v>0</v></c><c r="Q69" s="185"/><c r="R69" s="59"><v>0</v></c><c r="S69" s="59"><v>49164.702476212551</v></c><c r="T69" s="71"><v>31957.056609538158</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4916.4702476212551</v></c><c r="D72" s="53"><f t="shared" si="1"/><v>44248.232228591296</v></c><c r="E72" s="53"><f t="shared" si="1"/><v>0</v></c><c r="F72" s="53"><f t="shared" si="1"/><v>0</v></c><c r="G72" s="53"><f t="shared" si="1"/><v>0</v></c><c r="H72" s="53"><f t="shared" si="1"/><v>0</v></c><c r="I72" s="53"><f t="shared" si="1"/><v>49164.702476212551</v></c><c r="J72" s="53"><f t="shared" si="1"/><v>0</v></c><c r="K72" s="53"><f t="shared" si="1"/><v>0</v></c><c r="L72" s="53"><f t="shared" si="1"/><v>0</v></c><c r="M72" s="53"><f t="shared" si="1"/><v>0</v></c><c r="N72" s="53"><f t="shared" si="1"/><v>0</v></c><c r="O72" s="53"><f t="shared" si="1"/><v>0</v></c><c r="P72" s="53"><f t="shared" si="1"/><v>0</v></c><c r="Q72" s="53"><f t="shared" si="1"/><v>0</v></c><c r="R72" s="53"><f t="shared" si="1"/><v>0</v></c><c r="S72" s="53"><f t="shared" si="1"/><v>49164.702476212551</v></c><c r="T72" s="71"><f>S72-AC62+AB62</f><v>31957.056609538158</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5488.2882774979971</v></c><c r="D79" s="186"><f t="shared" si="2"/><v>55749.498951615373</v></c><c r="E79" s="186"><f t="shared" si="2"/><v>1924.4368668095958</v></c><c r="F79" s="186"><f t="shared" si="2"/><v>920.46807438870815</v></c><c r="G79" s="186"><f t="shared" si="2"/><v>0</v></c><c r="H79" s="186"><f t="shared" si="2"/><v>0</v></c><c r="I79" s="53"><f>SUM(C79:H79)</f><v>64082.692170311675</v></c><c r="J79" s="186"><f t="shared" ref="J79:O79" si="3">N48+J72</f><v>0</v></c><c r="K79" s="186"><f t="shared" si="3"/><v>0</v></c><c r="L79" s="186"><f t="shared" si="3"/><v>1039.7862929751186</v></c><c r="M79" s="186"><f t="shared" si="3"/><v>0</v></c><c r="N79" s="186"><f t="shared" si="3"/><v>0</v></c><c r="O79" s="186"><f t="shared" si="3"/><v>2006.9233022571018</v></c><c r="P79" s="186"><f>P72</f><v>0</v></c><c r="Q79" s="186"><f>Q72</f><v>0</v></c><c r="R79" s="53"><f>SUM(J79:Q79)</f><v>3046.7095952322206</v></c><c r="S79" s="186"><f>Y62</f><v>0</v></c><c r="T79" s="186"><f>Z62</f><v>0</v></c><c r="U79" s="186"><f>$C$49+$C$50+$C$51</f><v>0</v></c><c r="V79" s="53"><f>S79-T79-U79</f><v>0</v></c><c r="W79" s="186"><f>$D$49+$D$50+$D$51</f><v>0</v></c><c r="X79" s="186"><f>$E$49+$E$50+$E$51</f><v>0</v></c><c r="Y79" s="53"><f>I79+R79+V79-W79-X79</f><v>67129.401765543895</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0.35</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f t="shared" si="5"/><v>0.35</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4194.1940100917391</v></c><c r="D95" s="64"><f>SUM(D96:D104)</f><v>0</v></c><c r="E95" s="64"><f>SUM(E96:E104)</f><v>0</v></c><c r="F95" s="64"><f t="shared" ref="F95:F126" si="8">SUM(C95:E95)</f><v>4194.1940100917391</v></c><c r="G95" s="64"><f t="shared" ref="G95:L95" si="9">SUM(G96:G104)</f><v>0</v></c><c r="H95" s="64"><f t="shared" si="9"/><v>1780.0445442394287</v></c><c r="I95" s="64"><f t="shared" si="9"/><v>0</v></c><c r="J95" s="64"><f t="shared" si="9"/><v>189.13026136319999</v></c><c r="K95" s="64"><f t="shared" si="9"/><v>0</v></c><c r="L95" s="64"><f t="shared" si="9"/><v>0</v></c><c r="M95" s="64"><f t="shared" ref="M95:M126" si="10">SUM(G95:L95)</f><v>1969.1748056026286</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6163.3688156943681</v></c></row><row r="96" spans="1:32" s="21" customFormat="1" ht="15.75"><c r="A96" s="22"/><c r="B96" s="182" t="str"><f>Translation!A61</f><v>Hot water</v></c><c r="C96" s="185"><f t="shared" ref="C96:C104" si="14">IF(AND(C$48&gt;0,($S$133+$V$143)&gt;0), ($S$133+$V$143)/C$48,0)*C18</f><v>678.46432923454302</v></c><c r="D96" s="185"><f t="shared" ref="D96:D104" si="15">IF(AND(D$48&gt;0,$S$134&gt;0), ($S$134)/D$48,0)*D18</f><v>0</v></c><c r="E96" s="185"><f t="shared" ref="E96:E104" si="16">IF(AND(E$48&gt;0,$S$135&gt;0), ($S$135)/E$48,0)*E18</f><v>0</v></c><c r="F96" s="64"><f t="shared" si="8"/><v>678.46432923454302</v></c><c r="G96" s="185"><f>'CO2 factors'!C$7*G18</f><v>0</v></c><c r="H96" s="185"><f>'CO2 factors'!D$7*H18</f><v>183.63217635846848</v></c><c r="I96" s="185"><f>'CO2 factors'!E$7*I18</f><v>0</v></c><c r="J96" s="185"><f>'CO2 factors'!F$7*J18</f><v>0</v></c><c r="K96" s="185"><f>'CO2 factors'!G$7*K18</f><v>0</v></c><c r="L96" s="185"><f>'CO2 factors'!H$7*L18</f><v>0</v></c><c r="M96" s="64"><f t="shared" si="10"/><v>183.63217635846848</v></c><c r="N96" s="185"><f>'CO2 factors'!J$7*N18</f><v>0</v></c><c r="O96" s="185"><f>'CO2 factors'!K$7*O18</f><v>0</v></c><c r="P96" s="185"><f>'CO2 factors'!L$7*P18</f><v>0</v></c><c r="Q96" s="185"><f>'CO2 factors'!M$7*Q18</f><v>0</v></c><c r="R96" s="185"><f>'CO2 factors'!N$7*R18</f><v>0</v></c><c r="S96" s="185"><f>'CO2 factors'!O$7*S18</f><v>0</v></c><c r="T96" s="64"><f t="shared" si="12"/><v>0</v></c><c r="U96" s="64"><f t="shared" si="13"/><v>862.09650559301144</v></c></row><row r="97" spans="1:21" s="21" customFormat="1" ht="15.75"><c r="A97" s="22"/><c r="B97" s="182" t="str"><f>Translation!A62</f><v>Heating and cooling</v></c><c r="C97" s="185"><f t="shared" si="14"/><v>1562.7224461969383</v></c><c r="D97" s="185"><f t="shared" si="15"/><v>0</v></c><c r="E97" s="185"><f t="shared" si="16"/><v>0</v></c><c r="F97" s="64"><f t="shared" si="8"/><v>1562.7224461969383</v></c><c r="G97" s="185"><f>'CO2 factors'!C$7*G19</f><v>0</v></c><c r="H97" s="185"><f>'CO2 factors'!D$7*H19</f><v>1596.4123678809601</v></c><c r="I97" s="185"><f>'CO2 factors'!E$7*I19</f><v>0</v></c><c r="J97" s="185"><f>'CO2 factors'!F$7*J19</f><v>121.2656965632</v></c><c r="K97" s="185"><f>'CO2 factors'!G$7*K19</f><v>0</v></c><c r="L97" s="185"><f>'CO2 factors'!H$7*L19</f><v>0</v></c><c r="M97" s="64"><f t="shared" si="10"/><v>1717.6780644441601</v></c><c r="N97" s="185"><f>'CO2 factors'!J$7*N19</f><v>0</v></c><c r="O97" s="185"><f>'CO2 factors'!K$7*O19</f><v>0</v></c><c r="P97" s="185"><f>'CO2 factors'!L$7*P19</f><v>0</v></c><c r="Q97" s="185"><f>'CO2 factors'!M$7*Q19</f><v>0</v></c><c r="R97" s="185"><f>'CO2 factors'!N$7*R19</f><v>0</v></c><c r="S97" s="185"><f>'CO2 factors'!O$7*S19</f><v>0</v></c><c r="T97" s="64"><f t="shared" si="12"/><v>0</v></c><c r="U97" s="64"><f t="shared" si="13"/><v>3280.4005106410987</v></c></row><row r="98" spans="1:21" s="21" customFormat="1" ht="15.75"><c r="A98" s="22"/><c r="B98" s="182" t="str"><f>Translation!A63</f><v>Lighting</v></c><c r="C98" s="185"><f t="shared" si="14"/><v>542.60399493545776</v></c><c r="D98" s="185"><f t="shared" si="15"/><v>0</v></c><c r="E98" s="185"><f t="shared" si="16"/><v>0</v></c><c r="F98" s="64"><f t="shared" si="8"/><v>542.60399493545776</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542.60399493545776</v></c></row><row r="99" spans="1:21" s="21" customFormat="1" ht="15.75"><c r="A99" s="22"/><c r="B99" s="182" t="str"><f>Translation!A64</f><v>Cooking</v></c><c r="C99" s="185"><f t="shared" si="14"/><v>379.1932558200001</v></c><c r="D99" s="185"><f t="shared" si="15"/><v>0</v></c><c r="E99" s="185"><f t="shared" si="16"/><v>0</v></c><c r="F99" s="64"><f t="shared" si="8"/><v>379.1932558200001</v></c><c r="G99" s="185"><f>'CO2 factors'!C$7*G21</f><v>0</v></c><c r="H99" s="185"><f>'CO2 factors'!D$7*H21</f><v>0</v></c><c r="I99" s="185"><f>'CO2 factors'!E$7*I21</f><v>0</v></c><c r="J99" s="185"><f>'CO2 factors'!F$7*J21</f><v>67.864564799999997</v></c><c r="K99" s="185"><f>'CO2 factors'!G$7*K21</f><v>0</v></c><c r="L99" s="185"><f>'CO2 factors'!H$7*L21</f><v>0</v></c><c r="M99" s="64"><f t="shared" si="10"/><v>67.864564799999997</v></c><c r="N99" s="185"><f>'CO2 factors'!J$7*N21</f><v>0</v></c><c r="O99" s="185"><f>'CO2 factors'!K$7*O21</f><v>0</v></c><c r="P99" s="185"><f>'CO2 factors'!L$7*P21</f><v>0</v></c><c r="Q99" s="185"><f>'CO2 factors'!M$7*Q21</f><v>0</v></c><c r="R99" s="185"><f>'CO2 factors'!N$7*R21</f><v>0</v></c><c r="S99" s="185"><f>'CO2 factors'!O$7*S21</f><v>0</v></c><c r="T99" s="64"><f t="shared" si="12"/><v>0</v></c><c r="U99" s="64"><f t="shared" si="13"/><v>447.05782062000009</v></c></row><row r="100" spans="1:21" s="21" customFormat="1" ht="15.75"><c r="A100" s="22"/><c r="B100" s="182" t="str"><f>Translation!A65</f><v>Refrigerator and freezers</v></c><c r="C100" s="185"><f t="shared" si="14"/><v>532.20106080000016</v></c><c r="D100" s="185"><f t="shared" si="15"/><v>0</v></c><c r="E100" s="185"><f t="shared" si="16"/><v>0</v></c><c r="F100" s="64"><f t="shared" si="8"/><v>532.20106080000016</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532.20106080000016</v></c></row><row r="101" spans="1:21" s="21" customFormat="1" ht="15.75"><c r="A101" s="22"/><c r="B101" s="182" t="str"><f>Translation!A66</f><v>Laundry machines and dryers</v></c><c r="C101" s="185"><f t="shared" si="14"/><v>32.39051400000001</v></c><c r="D101" s="185"><f t="shared" si="15"/><v>0</v></c><c r="E101" s="185"><f t="shared" si="16"/><v>0</v></c><c r="F101" s="64"><f t="shared" si="8"/><v>32.39051400000001</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32.39051400000001</v></c></row><row r="102" spans="1:21" s="21" customFormat="1" ht="15.75"><c r="A102" s="22"/><c r="B102" s="182" t="str"><f>Translation!A67</f><v>Dish washing</v></c><c r="C102" s="185"><f t="shared" si="14"/><v>45.346719600000007</v></c><c r="D102" s="185"><f t="shared" si="15"/><v>0</v></c><c r="E102" s="185"><f t="shared" si="16"/><v>0</v></c><c r="F102" s="64"><f t="shared" si="8"/><v>45.346719600000007</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45.346719600000007</v></c></row><row r="103" spans="1:21" s="21" customFormat="1" ht="15.75"><c r="A103" s="22"/><c r="B103" s="182" t="str"><f>Translation!A68</f><v>Tv sets</v></c><c r="C103" s="185"><f t="shared" si="14"/><v>42.132583980000014</v></c><c r="D103" s="185"><f t="shared" si="15"/><v>0</v></c><c r="E103" s="185"><f t="shared" si="16"/><v>0</v></c><c r="F103" s="64"><f t="shared" si="8"/><v>42.132583980000014</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42.132583980000014</v></c></row><row r="104" spans="1:21" s="21" customFormat="1" ht="15.75"><c r="A104" s="22"/><c r="B104" s="182" t="str"><f>Translation!A69</f><v>Other electric appliances</v></c><c r="C104" s="185"><f t="shared" si="14"/><v>379.13910552479985</v></c><c r="D104" s="185"><f t="shared" si="15"/><v>0</v></c><c r="E104" s="185"><f t="shared" si="16"/><v>0</v></c><c r="F104" s="64"><f t="shared" si="8"/><v>379.13910552479985</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379.13910552479985</v></c></row><row r="105" spans="1:21" s="21" customFormat="1" ht="15.75"><c r="A105" s="22"/><c r="B105" s="66" t="str"><f>Translation!A70</f><v>PRIMARY SECTOR</v></c><c r="C105" s="64"><f>SUM(C106:C107)</f><v>321.65383678021982</v></c><c r="D105" s="64"><f>SUM(D106:D107)</f><v>0</v></c><c r="E105" s="64"><f>SUM(E106:E107)</f><v>0</v></c><c r="F105" s="64"><f t="shared" si="8"/><v>321.65383678021982</v></c><c r="G105" s="64"><f t="shared" ref="G105:L105" si="17">SUM(G106:G107)</f><v>0</v></c><c r="H105" s="64"><f t="shared" si="17"/><v>19.323648680856888</v></c><c r="I105" s="64"><f t="shared" si="17"/><v>0</v></c><c r="J105" s="64"><f t="shared" si="17"/><v>0</v></c><c r="K105" s="64"><f t="shared" si="17"/><v>0</v></c><c r="L105" s="64"><f t="shared" si="17"/><v>0</v></c><c r="M105" s="64"><f t="shared" si="10"/><v>19.323648680856888</v></c><c r="N105" s="64"><f t="shared" ref="N105:S105" si="18">SUM(N106:N107)</f><v>0</v></c><c r="O105" s="64"><f t="shared" si="18"/><v>0</v></c><c r="P105" s="64"><f t="shared" si="18"/><v>0</v></c><c r="Q105" s="64"><f t="shared" si="18"/><v>0</v></c><c r="R105" s="64"><f t="shared" si="18"/><v>0</v></c><c r="S105" s="64"><f t="shared" si="18"/><v>0</v></c><c r="T105" s="64"><f t="shared" si="12"/><v>0</v></c><c r="U105" s="64"><f t="shared" si="13"/><v>340.9774854610767</v></c></row><row r="106" spans="1:21" s="21" customFormat="1" ht="15.75"><c r="A106" s="22"/><c r="B106" s="183" t="str"><f>Translation!A71</f><v>Agriculture, forestry and fishing</v></c><c r="C106" s="185"><f>IF(AND(C$48&gt;0,($S$133+$V$143)&gt;0), ($S$133+$V$143)/C$48,0)*C28</f><v>321.65383678021982</v></c><c r="D106" s="185"><f>IF(AND(D$48&gt;0,$S$134&gt;0), ($S$134)/D$48,0)*D28</f><v>0</v></c><c r="E106" s="185"><f>IF(AND(E$48&gt;0,$S$135&gt;0), ($S$135)/E$48,0)*E28</f><v>0</v></c><c r="F106" s="64"><f t="shared" si="8"/><v>321.65383678021982</v></c><c r="G106" s="185"><f>'CO2 factors'!C$7*G28</f><v>0</v></c><c r="H106" s="185"><f>'CO2 factors'!D$7*H28</f><v>19.323648680856888</v></c><c r="I106" s="185"><f>'CO2 factors'!E$7*I28</f><v>0</v></c><c r="J106" s="185"><f>'CO2 factors'!F$7*J28</f><v>0</v></c><c r="K106" s="185"><f>'CO2 factors'!G$7*K28</f><v>0</v></c><c r="L106" s="185"><f>'CO2 factors'!H$7*L28</f><v>0</v></c><c r="M106" s="64"><f t="shared" si="10"/><v>19.323648680856888</v></c><c r="N106" s="185"><f>'CO2 factors'!J$7*N28</f><v>0</v></c><c r="O106" s="185"><f>'CO2 factors'!K$7*O28</f><v>0</v></c><c r="P106" s="185"><f>'CO2 factors'!L$7*P28</f><v>0</v></c><c r="Q106" s="185"><f>'CO2 factors'!M$7*Q28</f><v>0</v></c><c r="R106" s="185"><f>'CO2 factors'!N$7*R28</f><v>0</v></c><c r="S106" s="185"><f>'CO2 factors'!O$7*S28</f><v>0</v></c><c r="T106" s="64"><f t="shared" si="12"/><v>0</v></c><c r="U106" s="64"><f t="shared" si="13"/><v>340.9774854610767</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1055.024584639121</v></c><c r="D108" s="64"><f>SUM(D109:D111)</f><v>0</v></c><c r="E108" s="64"><f>SUM(E109:E111)</f><v>0</v></c><c r="F108" s="64"><f t="shared" si="8"/><v>1055.024584639121</v></c><c r="G108" s="64"><f t="shared" ref="G108:L108" si="19">SUM(G109:G111)</f><v>159.53723033561107</v></c><c r="H108" s="64"><f t="shared" si="19"/><v>159.57717926646546</v></c><c r="I108" s="64"><f t="shared" si="19"/><v>0</v></c><c r="J108" s="64"><f t="shared" si="19"/><v>9.6517207504347695</v></c><c r="K108" s="64"><f t="shared" si="19"/><v>0</v></c><c r="L108" s="64"><f t="shared" si="19"/><v>0</v></c><c r="M108" s="64"><f t="shared" si="10"/><v>328.76613035251131</v></c><c r="N108" s="64"><f t="shared" ref="N108:S108" si="20">SUM(N109:N111)</f><v>0</v></c><c r="O108" s="64"><f t="shared" si="20"/><v>0</v></c><c r="P108" s="64"><f t="shared" si="20"/><v>0</v></c><c r="Q108" s="64"><f t="shared" si="20"/><v>0</v></c><c r="R108" s="64"><f t="shared" si="20"/><v>0</v></c><c r="S108" s="64"><f t="shared" si="20"/><v>0</v></c><c r="T108" s="64"><f t="shared" si="12"/><v>0</v></c><c r="U108" s="64"><f t="shared" si="13"/><v>1383.7907149916323</v></c></row><row r="109" spans="1:21" s="21" customFormat="1" ht="15.75"><c r="A109" s="22"/><c r="B109" s="183" t="str"><f>Translation!A74</f><v>Manufacturing</v></c><c r="C109" s="185"><f>IF(AND(C$48&gt;0,($S$133+$V$143)&gt;0), ($S$133+$V$143)/C$48,0)*C31</f><v>411.71691107868139</v></c><c r="D109" s="185"><f>IF(AND(D$48&gt;0,$S$134&gt;0), ($S$134)/D$48,0)*D31</f><v>0</v></c><c r="E109" s="185"><f>IF(AND(E$48&gt;0,$S$135&gt;0), ($S$135)/E$48,0)*E31</f><v>0</v></c><c r="F109" s="64"><f t="shared" si="8"/><v>411.71691107868139</v></c><c r="G109" s="185"><f>'CO2 factors'!C$7*G31</f><v>79.768615167805535</v></c><c r="H109" s="185"><f>'CO2 factors'!D$7*H31</f><v>79.788589633232732</v></c><c r="I109" s="185"><f>'CO2 factors'!E$7*I31</f><v>0</v></c><c r="J109" s="185"><f>'CO2 factors'!F$7*J31</f><v>9.6517207504347695</v></c><c r="K109" s="185"><f>'CO2 factors'!G$7*K31</f><v>0</v></c><c r="L109" s="185"><f>'CO2 factors'!H$7*L31</f><v>0</v></c><c r="M109" s="64"><f t="shared" si="10"/><v>169.20892555147304</v></c><c r="N109" s="185"><f>'CO2 factors'!J$7*N31</f><v>0</v></c><c r="O109" s="185"><f>'CO2 factors'!K$7*O31</f><v>0</v></c><c r="P109" s="185"><f>'CO2 factors'!L$7*P31</f><v>0</v></c><c r="Q109" s="185"><f>'CO2 factors'!M$7*Q31</f><v>0</v></c><c r="R109" s="185"><f>'CO2 factors'!N$7*R31</f><v>0</v></c><c r="S109" s="185"><f>'CO2 factors'!O$7*S31</f><v>0</v></c><c r="T109" s="64"><f t="shared" si="12"/><v>0</v></c><c r="U109" s="64"><f t="shared" si="13"/><v>580.92583663015444</v></c></row><row r="110" spans="1:21" s="21" customFormat="1" ht="30"><c r="A110" s="22"/><c r="B110" s="183" t="str"><f>Translation!A75</f><v>Water supply, sewerage, waste management and remediation activities</v></c><c r="C110" s="185"><f>IF(AND(C$48&gt;0,($S$133+$V$143)&gt;0), ($S$133+$V$143)/C$48,0)*C32</f><v>231.59076248175825</v></c><c r="D110" s="185"><f>IF(AND(D$48&gt;0,$S$134&gt;0), ($S$134)/D$48,0)*D32</f><v>0</v></c><c r="E110" s="185"><f>IF(AND(E$48&gt;0,$S$135&gt;0), ($S$135)/E$48,0)*E32</f><v>0</v></c><c r="F110" s="64"><f t="shared" si="8"/><v>231.59076248175825</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231.59076248175825</v></c></row><row r="111" spans="1:21" s="21" customFormat="1" ht="15.75"><c r="A111" s="22"/><c r="B111" s="183" t="str"><f>Translation!A76</f><v>Construction</v></c><c r="C111" s="185"><f>IF(AND(C$48&gt;0,($S$133+$V$143)&gt;0), ($S$133+$V$143)/C$48,0)*C33</f><v>411.71691107868139</v></c><c r="D111" s="185"><f>IF(AND(D$48&gt;0,$S$134&gt;0), ($S$134)/D$48,0)*D33</f><v>0</v></c><c r="E111" s="185"><f>IF(AND(E$48&gt;0,$S$135&gt;0), ($S$135)/E$48,0)*E33</f><v>0</v></c><c r="F111" s="64"><f t="shared" si="8"/><v>411.71691107868139</v></c><c r="G111" s="75"><f>'CO2 factors'!C$7*G33</f><v>79.768615167805535</v></c><c r="H111" s="75"><f>'CO2 factors'!D$7*H33</f><v>79.788589633232732</v></c><c r="I111" s="75"><f>'CO2 factors'!E$7*I33</f><v>0</v></c><c r="J111" s="75"><f>'CO2 factors'!F$7*J33</f><v>0</v></c><c r="K111" s="75"><f>'CO2 factors'!G$7*K33</f><v>0</v></c><c r="L111" s="75"><f>'CO2 factors'!H$7*L33</f><v>0</v></c><c r="M111" s="64"><f t="shared" si="10"/><v>159.55720480103827</v></c><c r="N111" s="75"><f>'CO2 factors'!J$7*N33</f><v>0</v></c><c r="O111" s="75"><f>'CO2 factors'!K$7*O33</f><v>0</v></c><c r="P111" s="75"><f>'CO2 factors'!L$7*P33</f><v>0</v></c><c r="Q111" s="75"><f>'CO2 factors'!M$7*Q33</f><v>0</v></c><c r="R111" s="75"><f>'CO2 factors'!N$7*R33</f><v>0</v></c><c r="S111" s="75"><f>'CO2 factors'!O$7*S33</f><v>0</v></c><c r="T111" s="64"><f t="shared" si="12"/><v>0</v></c><c r="U111" s="64"><f t="shared" si="13"/><v>571.2741158797196</v></c></row><row r="112" spans="1:21" s="21" customFormat="1" ht="15.75"><c r="A112" s="22"/><c r="B112" s="61" t="str"><f>Translation!A77</f><v>TERTIARY SECTOR</v></c><c r="C112" s="64"><f>SUM(C113:C120)</f><v>7615.1007726091275</v></c><c r="D112" s="64"><f>SUM(D113:D120)</f><v>0</v></c><c r="E112" s="64"><f>SUM(E113:E120)</f><v>0</v></c><c r="F112" s="64"><f t="shared" si="8"/><v>7615.1007726091275</v></c><c r="G112" s="64"><f t="shared" ref="G112:L112" si="21">SUM(G113:G120)</f><v>0</v></c><c r="H112" s="64"><f t="shared" si="21"/><v>685.19135297826392</v></c><c r="I112" s="64"><f t="shared" si="21"/><v>0</v></c><c r="J112" s="64"><f t="shared" si="21"/><v>22.130355739655172</v></c><c r="K112" s="64"><f t="shared" si="21"/><v>0</v></c><c r="L112" s="64"><f t="shared" si="21"/><v>0</v></c><c r="M112" s="64"><f t="shared" si="10"/><v>707.32170871791914</v></c><c r="N112" s="64"><f t="shared" ref="N112:S112" si="22">SUM(N113:N120)</f><v>0</v></c><c r="O112" s="64"><f t="shared" si="22"/><v>0</v></c><c r="P112" s="64"><f t="shared" si="22"/><v>0</v></c><c r="Q112" s="64"><f t="shared" si="22"/><v>0</v></c><c r="R112" s="64"><f t="shared" si="22"/><v>0</v></c><c r="S112" s="64"><f t="shared" si="22"/><v>0</v></c><c r="T112" s="64"><f t="shared" si="12"/><v>0</v></c><c r="U112" s="64"><f t="shared" si="13"/><v>8322.4224813270466</v></c></row><row r="113" spans="1:23" s="21" customFormat="1" ht="30"><c r="A113" s="22"/><c r="B113" s="183" t="str"><f>Translation!A78</f><v xml:space="preserve">Wholesale and retail trade; repair of motor vehicles and motorcycles </v></c><c r="C113" s="185"><f t="shared" ref="C113:C120" si="23">IF(AND(C$48&gt;0,($S$133+$V$143)&gt;0), ($S$133+$V$143)/C$48,0)*C35</f><v>2739.4201877805863</v></c><c r="D113" s="185"><f t="shared" ref="D113:D120" si="24">IF(AND(D$48&gt;0,$S$134&gt;0), ($S$134)/D$48,0)*D35</f><v>0</v></c><c r="E113" s="185"><f t="shared" ref="E113:E120" si="25">IF(AND(E$48&gt;0,$S$135&gt;0), ($S$135)/E$48,0)*E35</f><v>0</v></c><c r="F113" s="64"><f t="shared" si="8"/><v>2739.4201877805863</v></c><c r="G113" s="185"><f>'CO2 factors'!C$7*G35</f><v>0</v></c><c r="H113" s="185"><f>'CO2 factors'!D$7*H35</f><v>198.40476953653834</v></c><c r="I113" s="185"><f>'CO2 factors'!E$7*I35</f><v>0</v></c><c r="J113" s="185"><f>'CO2 factors'!F$7*J35</f><v>0</v></c><c r="K113" s="185"><f>'CO2 factors'!G$7*K35</f><v>0</v></c><c r="L113" s="185"><f>'CO2 factors'!H$7*L35</f><v>0</v></c><c r="M113" s="64"><f t="shared" si="10"/><v>198.40476953653834</v></c><c r="N113" s="185"><f>'CO2 factors'!J$7*N35</f><v>0</v></c><c r="O113" s="185"><f>'CO2 factors'!K$7*O35</f><v>0</v></c><c r="P113" s="185"><f>'CO2 factors'!L$7*P35</f><v>0</v></c><c r="Q113" s="185"><f>'CO2 factors'!M$7*Q35</f><v>0</v></c><c r="R113" s="185"><f>'CO2 factors'!N$7*R35</f><v>0</v></c><c r="S113" s="185"><f>'CO2 factors'!O$7*S35</f><v>0</v></c><c r="T113" s="64"><f t="shared" si="12"/><v>0</v></c><c r="U113" s="64"><f t="shared" si="13"/><v>2937.8249573171247</v></c></row><row r="114" spans="1:23" s="21" customFormat="1" ht="15.75"><c r="A114" s="22"/><c r="B114" s="183" t="str"><f>Translation!A79</f><v>Accommodation and food service activities</v></c><c r="C114" s="185"><f t="shared" si="23"/><v>3473.4791082801426</v></c><c r="D114" s="185"><f t="shared" si="24"/><v>0</v></c><c r="E114" s="185"><f t="shared" si="25"/><v>0</v></c><c r="F114" s="64"><f t="shared" si="8"/><v>3473.4791082801426</v></c><c r="G114" s="185"><f>'CO2 factors'!C$7*G36</f><v>0</v></c><c r="H114" s="185"><f>'CO2 factors'!D$7*H36</f><v>365.48715664456597</v></c><c r="I114" s="185"><f>'CO2 factors'!E$7*I36</f><v>0</v></c><c r="J114" s="185"><f>'CO2 factors'!F$7*J36</f><v>22.130355739655172</v></c><c r="K114" s="185"><f>'CO2 factors'!G$7*K36</f><v>0</v></c><c r="L114" s="185"><f>'CO2 factors'!H$7*L36</f><v>0</v></c><c r="M114" s="64"><f t="shared" si="10"/><v>387.61751238422113</v></c><c r="N114" s="185"><f>'CO2 factors'!J$7*N36</f><v>0</v></c><c r="O114" s="185"><f>'CO2 factors'!K$7*O36</f><v>0</v></c><c r="P114" s="185"><f>'CO2 factors'!L$7*P36</f><v>0</v></c><c r="Q114" s="185"><f>'CO2 factors'!M$7*Q36</f><v>0</v></c><c r="R114" s="185"><f>'CO2 factors'!N$7*R36</f><v>0</v></c><c r="S114" s="185"><f>'CO2 factors'!O$7*S36</f><v>0</v></c><c r="T114" s="64"><f t="shared" si="12"/><v>0</v></c><c r="U114" s="64"><f t="shared" si="13"/><v>3861.0966206643639</v></c></row><row r="115" spans="1:23" s="21" customFormat="1" ht="15.75"><c r="A115" s="22"/><c r="B115" s="183" t="str"><f>Translation!A80</f><v>General public administration and social security</v></c><c r="C115" s="185"><f t="shared" si="23"/><v>323.20683335436581</v></c><c r="D115" s="185"><f t="shared" si="24"/><v>0</v></c><c r="E115" s="185"><f t="shared" si="25"/><v>0</v></c><c r="F115" s="64"><f t="shared" si="8"/><v>323.20683335436581</v></c><c r="G115" s="185"><f>'CO2 factors'!C$7*G37</f><v>0</v></c><c r="H115" s="185"><f>'CO2 factors'!D$7*H37</f><v>24.805407168877174</v></c><c r="I115" s="185"><f>'CO2 factors'!E$7*I37</f><v>0</v></c><c r="J115" s="185"><f>'CO2 factors'!F$7*J37</f><v>0</v></c><c r="K115" s="185"><f>'CO2 factors'!G$7*K37</f><v>0</v></c><c r="L115" s="185"><f>'CO2 factors'!H$7*L37</f><v>0</v></c><c r="M115" s="64"><f t="shared" si="10"/><v>24.805407168877174</v></c><c r="N115" s="185"><f>'CO2 factors'!J$7*N37</f><v>0</v></c><c r="O115" s="185"><f>'CO2 factors'!K$7*O37</f><v>0</v></c><c r="P115" s="185"><f>'CO2 factors'!L$7*P37</f><v>0</v></c><c r="Q115" s="185"><f>'CO2 factors'!M$7*Q37</f><v>0</v></c><c r="R115" s="185"><f>'CO2 factors'!N$7*R37</f><v>0</v></c><c r="S115" s="185"><f>'CO2 factors'!O$7*S37</f><v>0</v></c><c r="T115" s="64"><f t="shared" si="12"/><v>0</v></c><c r="U115" s="64"><f t="shared" si="13"/><v>348.01224052324301</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185.80273078939874</v></c><c r="D117" s="185"><f t="shared" si="24"/><v>0</v></c><c r="E117" s="185"><f t="shared" si="25"/><v>0</v></c><c r="F117" s="64"><f t="shared" si="8"/><v>185.80273078939874</v></c><c r="G117" s="185"><f>'CO2 factors'!C$7*G39</f><v>0</v></c><c r="H117" s="185"><f>'CO2 factors'!D$7*H39</f><v>49.428908018515919</v></c><c r="I117" s="185"><f>'CO2 factors'!E$7*I39</f><v>0</v></c><c r="J117" s="185"><f>'CO2 factors'!F$7*J39</f><v>0</v></c><c r="K117" s="185"><f>'CO2 factors'!G$7*K39</f><v>0</v></c><c r="L117" s="185"><f>'CO2 factors'!H$7*L39</f><v>0</v></c><c r="M117" s="64"><f t="shared" si="10"/><v>49.428908018515919</v></c><c r="N117" s="185"><f>'CO2 factors'!J$7*N39</f><v>0</v></c><c r="O117" s="185"><f>'CO2 factors'!K$7*O39</f><v>0</v></c><c r="P117" s="185"><f>'CO2 factors'!L$7*P39</f><v>0</v></c><c r="Q117" s="185"><f>'CO2 factors'!M$7*Q39</f><v>0</v></c><c r="R117" s="185"><f>'CO2 factors'!N$7*R39</f><v>0</v></c><c r="S117" s="185"><f>'CO2 factors'!O$7*S39</f><v>0</v></c><c r="T117" s="64"><f t="shared" si="12"/><v>0</v></c><c r="U117" s="64"><f t="shared" si="13"/><v>235.23163880791466</v></c></row><row r="118" spans="1:23" s="21" customFormat="1" ht="15.75"><c r="A118" s="22"/><c r="B118" s="183" t="str"><f>Translation!A83</f><v>Human health and social work activities</v></c><c r="C118" s="185"><f t="shared" si="23"/><v>9.1696474324888779</v></c><c r="D118" s="185"><f t="shared" si="24"/><v>0</v></c><c r="E118" s="185"><f t="shared" si="25"/><v>0</v></c><c r="F118" s="64"><f t="shared" si="8"/><v>9.1696474324888779</v></c><c r="G118" s="185"><f>'CO2 factors'!C$7*G40</f><v>0</v></c><c r="H118" s="185"><f>'CO2 factors'!D$7*H40</f><v>2.6077465839866361</v></c><c r="I118" s="185"><f>'CO2 factors'!E$7*I40</f><v>0</v></c><c r="J118" s="185"><f>'CO2 factors'!F$7*J40</f><v>0</v></c><c r="K118" s="185"><f>'CO2 factors'!G$7*K40</f><v>0</v></c><c r="L118" s="185"><f>'CO2 factors'!H$7*L40</f><v>0</v></c><c r="M118" s="64"><f t="shared" si="10"/><v>2.6077465839866361</v></c><c r="N118" s="185"><f>'CO2 factors'!J$7*N40</f><v>0</v></c><c r="O118" s="185"><f>'CO2 factors'!K$7*O40</f><v>0</v></c><c r="P118" s="185"><f>'CO2 factors'!L$7*P40</f><v>0</v></c><c r="Q118" s="185"><f>'CO2 factors'!M$7*Q40</f><v>0</v></c><c r="R118" s="185"><f>'CO2 factors'!N$7*R40</f><v>0</v></c><c r="S118" s="185"><f>'CO2 factors'!O$7*S40</f><v>0</v></c><c r="T118" s="64"><f t="shared" si="12"/><v>0</v></c><c r="U118" s="64"><f t="shared" si="13"/><v>11.777394016475514</v></c></row><row r="119" spans="1:23" s="21" customFormat="1" ht="15.75"><c r="A119" s="22"/><c r="B119" s="183" t="str"><f>Translation!A84</f><v>Other services</v></c><c r="C119" s="185"><f t="shared" si="23"/><v>613.83304207676099</v></c><c r="D119" s="185"><f t="shared" si="24"/><v>0</v></c><c r="E119" s="185"><f t="shared" si="25"/><v>0</v></c><c r="F119" s="64"><f t="shared" si="8"/><v>613.83304207676099</v></c><c r="G119" s="185"><f>'CO2 factors'!C$7*G41</f><v>0</v></c><c r="H119" s="185"><f>'CO2 factors'!D$7*H41</f><v>44.457365025779886</v></c><c r="I119" s="185"><f>'CO2 factors'!E$7*I41</f><v>0</v></c><c r="J119" s="185"><f>'CO2 factors'!F$7*J41</f><v>0</v></c><c r="K119" s="185"><f>'CO2 factors'!G$7*K41</f><v>0</v></c><c r="L119" s="185"><f>'CO2 factors'!H$7*L41</f><v>0</v></c><c r="M119" s="64"><f t="shared" si="10"/><v>44.457365025779886</v></c><c r="N119" s="185"><f>'CO2 factors'!J$7*N41</f><v>0</v></c><c r="O119" s="185"><f>'CO2 factors'!K$7*O41</f><v>0</v></c><c r="P119" s="185"><f>'CO2 factors'!L$7*P41</f><v>0</v></c><c r="Q119" s="185"><f>'CO2 factors'!M$7*Q41</f><v>0</v></c><c r="R119" s="185"><f>'CO2 factors'!N$7*R41</f><v>0</v></c><c r="S119" s="185"><f>'CO2 factors'!O$7*S41</f><v>0</v></c><c r="T119" s="64"><f t="shared" si="12"/><v>0</v></c><c r="U119" s="64"><f t="shared" si="13"/><v>658.29040710254083</v></c></row><row r="120" spans="1:23" s="21" customFormat="1" ht="15.75"><c r="A120" s="22"/><c r="B120" s="183" t="str"><f>Translation!A85</f><v>Public lighting</v></c><c r="C120" s="185"><f t="shared" si="23"/><v>270.18922289538472</v></c><c r="D120" s="185"><f t="shared" si="24"/><v>0</v></c><c r="E120" s="185"><f t="shared" si="25"/><v>0</v></c><c r="F120" s="64"><f t="shared" si="8"/><v>270.18922289538472</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270.18922289538472</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426.70148988241453</v></c><c r="I121" s="64"><f t="shared" si="26"/><v>479.18477983558932</v></c><c r="J121" s="64"><f t="shared" si="26"/><v>0</v></c><c r="K121" s="64"><f t="shared" si="26"/><v>0</v></c><c r="L121" s="64"><f t="shared" si="26"/><v>0</v></c><c r="M121" s="64"><f t="shared" si="10"/><v>905.88626971800386</v></c><c r="N121" s="64"><f t="shared" ref="N121:S121" si="27">SUM(N122:N125)</f><v>0</v></c><c r="O121" s="64"><f t="shared" si="27"/><v>0</v></c><c r="P121" s="64"><f t="shared" si="27"/><v>0</v></c><c r="Q121" s="64"><f t="shared" si="27"/><v>0</v></c><c r="R121" s="64"><f t="shared" si="27"/><v>0</v></c><c r="S121" s="64"><f t="shared" si="27"/><v>0</v></c><c r="T121" s="64"><f t="shared" si="12"/><v>0</v></c><c r="U121" s="64"><f t="shared" si="13"/><v>905.88626971800386</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4.3023779833492384</v></c><c r="I122" s="185"><f>'CO2 factors'!E$7*I44</f><v>0.92517318639436952</v></c><c r="J122" s="185"><f>'CO2 factors'!F$7*J44</f><v>0</v></c><c r="K122" s="185"><f>'CO2 factors'!G$7*K44</f><v>0</v></c><c r="L122" s="185"><f>'CO2 factors'!H$7*L44</f><v>0</v></c><c r="M122" s="64"><f t="shared" si="10"/><v>5.2275511697436077</v></c><c r="N122" s="185"><f>'CO2 factors'!J$7*N44</f><v>0</v></c><c r="O122" s="185"><f>'CO2 factors'!K$7*O44</f><v>0</v></c><c r="P122" s="185"><f>'CO2 factors'!L$7*P44</f><v>0</v></c><c r="Q122" s="185"><f>'CO2 factors'!M$7*Q44</f><v>0</v></c><c r="R122" s="185"><f>'CO2 factors'!N$7*R44</f><v>0</v></c><c r="S122" s="185"><f>'CO2 factors'!O$7*S44</f><v>0</v></c><c r="T122" s="64"><f t="shared" si="12"/><v>0</v></c><c r="U122" s="64"><f t="shared" si="13"/><v>5.2275511697436077</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329.79367823522381</v></c><c r="I123" s="185"><f>'CO2 factors'!E$7*I45</f><v>70.918052604034571</v></c><c r="J123" s="185"><f>'CO2 factors'!F$7*J45</f><v>0</v></c><c r="K123" s="185"><f>'CO2 factors'!G$7*K45</f><v>0</v></c><c r="L123" s="185"><f>'CO2 factors'!H$7*L45</f><v>0</v></c><c r="M123" s="64"><f t="shared" si="10"/><v>400.71173083925839</v></c><c r="N123" s="185"><f>'CO2 factors'!J$7*N45</f><v>0</v></c><c r="O123" s="185"><f>'CO2 factors'!K$7*O45</f><v>0</v></c><c r="P123" s="185"><f>'CO2 factors'!L$7*P45</f><v>0</v></c><c r="Q123" s="185"><f>'CO2 factors'!M$7*Q45</f><v>0</v></c><c r="R123" s="185"><f>'CO2 factors'!N$7*R45</f><v>0</v></c><c r="S123" s="185"><f>'CO2 factors'!O$7*S45</f><v>0</v></c><c r="T123" s="64"><f t="shared" si="12"/><v>0</v></c><c r="U123" s="64"><f t="shared" si="13"/><v>400.71173083925839</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1.9556444773928812</v></c><c r="I124" s="185"><f>'CO2 factors'!E$7*I46</f><v>19.100461674670882</v></c><c r="J124" s="185"><f>'CO2 factors'!F$7*J46</f><v>0</v></c><c r="K124" s="185"><f>'CO2 factors'!G$7*K46</f><v>0</v></c><c r="L124" s="185"><f>'CO2 factors'!H$7*L46</f><v>0</v></c><c r="M124" s="64"><f t="shared" si="10"/><v>21.056106152063762</v></c><c r="N124" s="185"><f>'CO2 factors'!J$7*N46</f><v>0</v></c><c r="O124" s="185"><f>'CO2 factors'!K$7*O46</f><v>0</v></c><c r="P124" s="185"><f>'CO2 factors'!L$7*P46</f><v>0</v></c><c r="Q124" s="185"><f>'CO2 factors'!M$7*Q46</f><v>0</v></c><c r="R124" s="185"><f>'CO2 factors'!N$7*R46</f><v>0</v></c><c r="S124" s="185"><f>'CO2 factors'!O$7*S46</f><v>0</v></c><c r="T124" s="64"><f t="shared" si="12"/><v>0</v></c><c r="U124" s="64"><f t="shared" si="13"/><v>21.056106152063762</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90.649789186448615</v></c><c r="I125" s="185"><f>'CO2 factors'!E$7*I47</f><v>388.24109237048953</v></c><c r="J125" s="185"><f>'CO2 factors'!F$7*J47</f><v>0</v></c><c r="K125" s="185"><f>'CO2 factors'!G$7*K47</f><v>0</v></c><c r="L125" s="185"><f>'CO2 factors'!H$7*L47</f><v>0</v></c><c r="M125" s="64"><f t="shared" si="10"/><v>478.89088155693815</v></c><c r="N125" s="185"><f>'CO2 factors'!J$7*N47</f><v>0</v></c><c r="O125" s="185"><f>'CO2 factors'!K$7*O47</f><v>0</v></c><c r="P125" s="185"><f>'CO2 factors'!L$7*P47</f><v>0</v></c><c r="Q125" s="185"><f>'CO2 factors'!M$7*Q47</f><v>0</v></c><c r="R125" s="185"><f>'CO2 factors'!N$7*R47</f><v>0</v></c><c r="S125" s="185"><f>'CO2 factors'!O$7*S47</f><v>0</v></c><c r="T125" s="64"><f t="shared" si="12"/><v>0</v></c><c r="U125" s="64"><f t="shared" si="13"/><v>478.89088155693815</v></c></row><row r="126" spans="1:23" s="21" customFormat="1" ht="15.75"><c r="A126" s="22"/><c r="B126" s="73" t="str"><f>Translation!A118</f><v>TOTAL FOR INTERNAL MARKET</v></c><c r="C126" s="65"><f>C95+C105+C108+C112+C121</f><v>13185.973204120208</v></c><c r="D126" s="65"><f>D95+D105+D108+D112+D121</f><v>0</v></c><c r="E126" s="65"><f>E95+E105+E108+E112+E121</f><v>0</v></c><c r="F126" s="64"><f t="shared" si="8"/><v>13185.973204120208</v></c><c r="G126" s="65"><f t="shared" ref="G126:L126" si="28">G95+G105+G108+G112+G121</f><v>159.53723033561107</v></c><c r="H126" s="65"><f t="shared" si="28"/><v>3070.8382150474295</v></c><c r="I126" s="65"><f t="shared" si="28"/><v>479.18477983558932</v></c><c r="J126" s="65"><f t="shared" si="28"/><v>220.91233785328996</v></c><c r="K126" s="65"><f t="shared" si="28"/><v>0</v></c><c r="L126" s="65"><f t="shared" si="28"/><v>0</v></c><c r="M126" s="64"><f t="shared" si="10"/><v>3930.4725630719199</v></c><c r="N126" s="65"><f t="shared" ref="N126:S126" si="29">N95+N105+N108+N112+N121</f><v>0</v></c><c r="O126" s="65"><f t="shared" si="29"/><v>0</v></c><c r="P126" s="65"><f t="shared" si="29"/><v>0</v></c><c r="Q126" s="65"><f t="shared" si="29"/><v>0</v></c><c r="R126" s="65"><f t="shared" si="29"/><v>0</v></c><c r="S126" s="65"><f t="shared" si="29"/><v>0</v></c><c r="T126" s="64"><f t="shared" si="12"/><v>0</v></c><c r="U126" s="64"><f t="shared" si="13"/><v>17116.445767192126</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1371.6951990863304</v></c><c r="D133" s="189"><f>'CO2 factors'!D$7*D69</f><v>11814.278005033877</v></c><c r="E133" s="189"><f>'CO2 factors'!E$7*E69</f><v>0</v></c><c r="F133" s="189"><f>'CO2 factors'!F$7*F69</f><v>0</v></c><c r="G133" s="189"><f>'CO2 factors'!G$7*G69</f><v>0</v></c><c r="H133" s="189"><f>'CO2 factors'!H$7*H69</f><v>0</v></c><c r="I133" s="59"><f>SUM(C133:H133)</f><v>13185.973204120208</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13185.973204120208</v></c><c r="T133" s="58"/><c r="U133" s="321" t="str"><f>Translation!A124</f><v>Electricity</v></c><c r="V133" s="322"/><c r="W133" s="190"><f>IF(S59&gt;0,S133/S59,0)</f><v>0.76628571428571435</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1371.6951990863304</v></c><c r="D136" s="53"><f t="shared" si="30"/><v>11814.278005033877</v></c><c r="E136" s="53"><f t="shared" si="30"/><v>0</v></c><c r="F136" s="53"><f t="shared" si="30"/><v>0</v></c><c r="G136" s="53"><f t="shared" si="30"/><v>0</v></c><c r="H136" s="53"><f t="shared" si="30"/><v>0</v></c><c r="I136" s="53"><f t="shared" si="30"/><v>13185.973204120208</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13185.973204120208</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1531.2324294219413</v></c><c r="D143" s="186"><f>'CO2 factors'!D$7*D79</f><v>14885.116220081305</v></c><c r="E143" s="186"><f>'CO2 factors'!E$7*E79</f><v>479.18477983558938</v></c><c r="F143" s="186"><f>'CO2 factors'!F$7*F79</f><v>220.91233785328996</v></c><c r="G143" s="186"><f>'CO2 factors'!G$7*G79</f><v>0</v></c><c r="H143" s="186"><f>'CO2 factors'!H$7*H79</f><v>0</v></c><c r="I143" s="53"><f>SUM(C143:H143)</f><v>17116.445767192123</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17116.445767192123</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Skyros</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2982</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7541.4513318045738</v></c><c r="D17" s="234"><v>0</v></c><c r="E17" s="234"><v>0</v></c><c r="F17" s="64"><v>7541.4513318045738</v></c><c r="G17" s="234"><v>0</v></c><c r="H17" s="234"><v>3783.8598203799202</v></c><c r="I17" s="234"><v>0</v></c><c r="J17" s="234"><v>860.43951758065623</v></c><c r="K17" s="234"><v>0</v></c><c r="L17" s="234"><v>0</v></c><c r="M17" s="64"><v>4644.2993379605759</v></c><c r="N17" s="234"><v>0</v></c><c r="O17" s="234"><v>0</v></c><c r="P17" s="234"><v>1777.1490227354561</v></c><c r="Q17" s="234"><v>0</v></c><c r="R17" s="234"><v>0</v></c><c r="S17" s="234"><v>2015.9660491197126</v></c><c r="T17" s="64"><v>3793.1150718551689</v></c><c r="U17" s="64"><v>15978.865741620319</v></c></row><row r="18" spans="1:21" s="21" customFormat="1" ht="15.75"><c r="A18" s="22"/><c r="B18" s="182" t="str"><f>Translation!A61</f><v>Hot water</v></c><c r="C18" s="154"><v>771.42824202595489</v></c><c r="D18" s="154"><v>0</v></c><c r="E18" s="154"><v>0</v></c><c r="F18" s="64"><v>771.42824202595489</v></c><c r="G18" s="154"><v>0</v></c><c r="H18" s="154"><v>556.17513773974179</v></c><c r="I18" s="154"><v>0</v></c><c r="J18" s="154"><v>0</v></c><c r="K18" s="154"><v>0</v></c><c r="L18" s="154"><v>0</v></c><c r="M18" s="64"><v>556.17513773974179</v></c><c r="N18" s="154"><v>0</v></c><c r="O18" s="154"><v>0</v></c><c r="P18" s="154"><v>1777.1490227354561</v></c><c r="Q18" s="154"><v>0</v></c><c r="R18" s="154"><v>0</v></c><c r="S18" s="154"><v>295.51697368107324</v></c><c r="T18" s="64"><v>2072.6659964165292</v></c><c r="U18" s="64"><v>3400.2693761822256</v></c></row><row r="19" spans="1:21" s="21" customFormat="1" ht="15.75"><c r="A19" s="22"/><c r="B19" s="182" t="str"><f>Translation!A62</f><v>Heating and cooling</v></c><c r="C19" s="154"><v>4175.6188484420745</v></c><c r="D19" s="154"><v>0</v></c><c r="E19" s="154"><v>0</v></c><c r="F19" s="64"><v>4175.6188484420745</v></c><c r="G19" s="154"><v>0</v></c><c r="H19" s="154"><v>3227.6846826401784</v></c><c r="I19" s="154"><v>0</v></c><c r="J19" s="154"><v>547.3178967935047</v></c><c r="K19" s="154"><v>0</v></c><c r="L19" s="154"><v>0</v></c><c r="M19" s="64"><v>3775.002579433683</v></c><c r="N19" s="154"><v>0</v></c><c r="O19" s="154"><v>0</v></c><c r="P19" s="154"><v>0</v></c><c r="Q19" s="154"><v>0</v></c><c r="R19" s="154"><v>0</v></c><c r="S19" s="154"><v>1459.5143914493462</v></c><c r="T19" s="64"><v>1459.5143914493462</v></c><c r="U19" s="64"><v>9410.1358193251035</v></c></row><row r="20" spans="1:21" s="21" customFormat="1" ht="15.75"><c r="A20" s="22"/><c r="B20" s="182" t="str"><f>Translation!A63</f><v>Lighting</v></c><c r="C20" s="154"><v>653.31948834313289</v></c><c r="D20" s="154"><v>0</v></c><c r="E20" s="154"><v>0</v></c><c r="F20" s="64"><v>653.31948834313289</v></c><c r="G20" s="154"><v>0</v></c><c r="H20" s="154"><v>0</v></c><c r="I20" s="154"><v>0</v></c><c r="J20" s="154"><v>0</v></c><c r="K20" s="154"><v>0</v></c><c r="L20" s="154"><v>0</v></c><c r="M20" s="64"><v>0</v></c><c r="N20" s="154"><v>0</v></c><c r="O20" s="154"><v>0</v></c><c r="P20" s="154"><v>0</v></c><c r="Q20" s="154"><v>0</v></c><c r="R20" s="154"><v>0</v></c><c r="S20" s="154"><v>0</v></c><c r="T20" s="64"><v>0</v></c><c r="U20" s="64"><v>653.31948834313289</v></c></row><row r="21" spans="1:21" s="21" customFormat="1" ht="15.75"><c r="A21" s="22"/><c r="B21" s="182" t="str"><f>Translation!A64</f><v>Cooking</v></c><c r="C21" s="154"><v>521.86936797858607</v></c><c r="D21" s="154"><v>0</v></c><c r="E21" s="154"><v>0</v></c><c r="F21" s="64"><v>521.86936797858607</v></c><c r="G21" s="154"><v>0</v></c><c r="H21" s="154"><v>0</v></c><c r="I21" s="154"><v>0</v></c><c r="J21" s="154"><v>313.12162078715153</v></c><c r="K21" s="154"><v>0</v></c><c r="L21" s="154"><v>0</v></c><c r="M21" s="64"><v>313.12162078715153</v></c><c r="N21" s="154"><v>0</v></c><c r="O21" s="154"><v>0</v></c><c r="P21" s="154"><v>0</v></c><c r="Q21" s="154"><v>0</v></c><c r="R21" s="154"><v>0</v></c><c r="S21" s="154"><v>260.93468398929303</v></c><c r="T21" s="64"><v>260.93468398929303</v></c><c r="U21" s="64"><v>1095.9256727550305</v></c></row><row r="22" spans="1:21" s="21" customFormat="1" ht="15.75"><c r="A22" s="22"/><c r="B22" s="182" t="str"><f>Translation!A65</f><v>Refrigerator and freezers</v></c><c r="C22" s="154"><v>732.44823575941916</v></c><c r="D22" s="154"><v>0</v></c><c r="E22" s="154"><v>0</v></c><c r="F22" s="64"><v>732.44823575941916</v></c><c r="G22" s="154"><v>0</v></c><c r="H22" s="154"><v>0</v></c><c r="I22" s="154"><v>0</v></c><c r="J22" s="154"><v>0</v></c><c r="K22" s="154"><v>0</v></c><c r="L22" s="154"><v>0</v></c><c r="M22" s="64"><v>0</v></c><c r="N22" s="154"><v>0</v></c><c r="O22" s="154"><v>0</v></c><c r="P22" s="154"><v>0</v></c><c r="Q22" s="154"><v>0</v></c><c r="R22" s="154"><v>0</v></c><c r="S22" s="154"><v>0</v></c><c r="T22" s="64"><v>0</v></c><c r="U22" s="64"><v>732.44823575941916</v></c></row><row r="23" spans="1:21" s="21" customFormat="1" ht="15.75"><c r="A23" s="22"/><c r="B23" s="182" t="str"><f>Translation!A66</f><v>Laundry machines and dryers</v></c><c r="C23" s="154"><v>44.57784206400958</v></c><c r="D23" s="154"><v>0</v></c><c r="E23" s="154"><v>0</v></c><c r="F23" s="64"><v>44.57784206400958</v></c><c r="G23" s="154"><v>0</v></c><c r="H23" s="154"><v>0</v></c><c r="I23" s="154"><v>0</v></c><c r="J23" s="154"><v>0</v></c><c r="K23" s="154"><v>0</v></c><c r="L23" s="154"><v>0</v></c><c r="M23" s="64"><v>0</v></c><c r="N23" s="154"><v>0</v></c><c r="O23" s="154"><v>0</v></c><c r="P23" s="154"><v>0</v></c><c r="Q23" s="154"><v>0</v></c><c r="R23" s="154"><v>0</v></c><c r="S23" s="154"><v>0</v></c><c r="T23" s="64"><v>0</v></c><c r="U23" s="64"><v>44.57784206400958</v></c></row><row r="24" spans="1:21" s="21" customFormat="1" ht="15.75"><c r="A24" s="22"/><c r="B24" s="182" t="str"><f>Translation!A67</f><v>Dish washing</v></c><c r="C24" s="154"><v>62.408978889613408</v></c><c r="D24" s="154"><v>0</v></c><c r="E24" s="154"><v>0</v></c><c r="F24" s="64"><v>62.408978889613408</v></c><c r="G24" s="154"><v>0</v></c><c r="H24" s="154"><v>0</v></c><c r="I24" s="154"><v>0</v></c><c r="J24" s="154"><v>0</v></c><c r="K24" s="154"><v>0</v></c><c r="L24" s="154"><v>0</v></c><c r="M24" s="64"><v>0</v></c><c r="N24" s="154"><v>0</v></c><c r="O24" s="154"><v>0</v></c><c r="P24" s="154"><v>0</v></c><c r="Q24" s="154"><v>0</v></c><c r="R24" s="154"><v>0</v></c><c r="S24" s="154"><v>0</v></c><c r="T24" s="64"><v>0</v></c><c r="U24" s="64"><v>62.408978889613408</v></c></row><row r="25" spans="1:21" s="21" customFormat="1" ht="15.75"><c r="A25" s="22"/><c r="B25" s="182" t="str"><f>Translation!A68</f><v>Tv sets</v></c><c r="C25" s="154"><v>57.98548533095402</v></c><c r="D25" s="154"><v>0</v></c><c r="E25" s="154"><v>0</v></c><c r="F25" s="64"><v>57.98548533095402</v></c><c r="G25" s="154"><v>0</v></c><c r="H25" s="154"><v>0</v></c><c r="I25" s="154"><v>0</v></c><c r="J25" s="154"><v>0</v></c><c r="K25" s="154"><v>0</v></c><c r="L25" s="154"><v>0</v></c><c r="M25" s="64"><v>0</v></c><c r="N25" s="154"><v>0</v></c><c r="O25" s="154"><v>0</v></c><c r="P25" s="154"><v>0</v></c><c r="Q25" s="154"><v>0</v></c><c r="R25" s="154"><v>0</v></c><c r="S25" s="154"><v>0</v></c><c r="T25" s="64"><v>0</v></c><c r="U25" s="64"><v>57.98548533095402</v></c></row><row r="26" spans="1:21" s="21" customFormat="1" ht="15.75"><c r="A26" s="22"/><c r="B26" s="182" t="str"><f>Translation!A69</f><v>Other electric appliances</v></c><c r="C26" s="154"><v>521.79484297082752</v></c><c r="D26" s="154"><v>0</v></c><c r="E26" s="154"><v>0</v></c><c r="F26" s="64"><v>521.79484297082752</v></c><c r="G26" s="154"><v>0</v></c><c r="H26" s="154"><v>0</v></c><c r="I26" s="154"><v>0</v></c><c r="J26" s="154"><v>0</v></c><c r="K26" s="154"><v>0</v></c><c r="L26" s="154"><v>0</v></c><c r="M26" s="64"><v>0</v></c><c r="N26" s="154"><v>0</v></c><c r="O26" s="154"><v>0</v></c><c r="P26" s="154"><v>0</v></c><c r="Q26" s="154"><v>0</v></c><c r="R26" s="154"><v>0</v></c><c r="S26" s="154"><v>0</v></c><c r="T26" s="64"><v>0</v></c><c r="U26" s="64"><v>521.79484297082752</v></c></row><row r="27" spans="1:21" s="21" customFormat="1" ht="15.75"><c r="A27" s="22"/><c r="B27" s="66" t="str"><f>Translation!A70</f><v>PRIMARY SECTOR</v></c><c r="C27" s="234"><v>464.26911673427787</v></c><c r="D27" s="234"><v>0</v></c><c r="E27" s="234"><v>0</v></c><c r="F27" s="64"><v>464.26911673427787</v></c><c r="G27" s="234"><v>0</v></c><c r="H27" s="234"><v>84.050240229548166</v></c><c r="I27" s="234"><v>0</v></c><c r="J27" s="234"><v>0</v></c><c r="K27" s="234"><v>0</v></c><c r="L27" s="234"><v>0</v></c><c r="M27" s="64"><v>84.050240229548166</v></c><c r="N27" s="234"><v>0</v></c><c r="O27" s="234"><v>0</v></c><c r="P27" s="234"><v>0</v></c><c r="Q27" s="234"><v>0</v></c><c r="R27" s="234"><v>0</v></c><c r="S27" s="234"><v>95.953624247254325</v></c><c r="T27" s="64"><v>95.953624247254325</v></c><c r="U27" s="64"><v>644.27298121108038</v></c></row><row r="28" spans="1:21" s="21" customFormat="1" ht="15.75"><c r="A28" s="22"/><c r="B28" s="183" t="str"><f>Translation!A71</f><v>Agriculture, forestry and fishing</v></c><c r="C28" s="154"><v>464.26911673427787</v></c><c r="D28" s="154"><v>0</v></c><c r="E28" s="154"><v>0</v></c><c r="F28" s="64"><v>464.26911673427787</v></c><c r="G28" s="154"><v>0</v></c><c r="H28" s="154"><v>84.050240229548166</v></c><c r="I28" s="154"><v>0</v></c><c r="J28" s="154"><v>0</v></c><c r="K28" s="154"><v>0</v></c><c r="L28" s="154"><v>0</v></c><c r="M28" s="64"><v>84.050240229548166</v></c><c r="N28" s="154"><v>0</v></c><c r="O28" s="154"><v>0</v></c><c r="P28" s="154"><v>0</v></c><c r="Q28" s="154"><v>0</v></c><c r="R28" s="154"><v>0</v></c><c r="S28" s="154"><v>95.953624247254325</v></c><c r="T28" s="64"><v>95.953624247254325</v></c><c r="U28" s="64"><v>644.27298121108038</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1355.697726780583</v></c><c r="D30" s="234"><v>0</v></c><c r="E30" s="234"><v>0</v></c><c r="F30" s="64"><v>1355.697726780583</v></c><c r="G30" s="234"><v>591.20508538393915</v></c><c r="H30" s="234"><v>617.93079472321335</v></c><c r="I30" s="234"><v>0</v></c><c r="J30" s="234"><v>41.578979181488265</v></c><c r="K30" s="234"><v>0</v></c><c r="L30" s="234"><v>0</v></c><c r="M30" s="64"><v>1250.7148592886406</v></c><c r="N30" s="234"><v>0</v></c><c r="O30" s="234"><v>0</v></c><c r="P30" s="234"><v>23.402839665751674</v></c><c r="Q30" s="234"><v>0</v></c><c r="R30" s="234"><v>0</v></c><c r="S30" s="234"><v>77.770757399705616</v></c><c r="T30" s="64"><v>101.17359706545729</v></c><c r="U30" s="64"><v>2707.5861831346811</v></c></row><row r="31" spans="1:21" s="21" customFormat="1" ht="15.75"><c r="A31" s="22"/><c r="B31" s="183" t="str"><f>Translation!A74</f><v>Manufacturing</v></c><c r="C31" s="154"><v>529.05277142656905</v></c><c r="D31" s="154"><v>0</v></c><c r="E31" s="154"><v>0</v></c><c r="F31" s="64"><v>529.05277142656905</v></c><c r="G31" s="154"><v>295.60254269196957</v></c><c r="H31" s="154"><v>308.96539736160668</v></c><c r="I31" s="154"><v>0</v></c><c r="J31" s="154"><v>41.578979181488265</v></c><c r="K31" s="154"><v>0</v></c><c r="L31" s="154"><v>0</v></c><c r="M31" s="64"><v>646.1469192350645</v></c><c r="N31" s="154"><v>0</v></c><c r="O31" s="154"><v>0</v></c><c r="P31" s="154"><v>23.402839665751674</v></c><c r="Q31" s="154"><v>0</v></c><c r="R31" s="154"><v>0</v></c><c r="S31" s="154"><v>77.770757399705616</v></c><c r="T31" s="64"><v>101.17359706545729</v></c><c r="U31" s="64"><v>1276.3732877270909</v></c></row><row r="32" spans="1:21" s="21" customFormat="1" ht="30"><c r="A32" s="22"/><c r="B32" s="183" t="str"><f>Translation!A75</f><v>Water supply, sewerage, waste management and remediation activities</v></c><c r="C32" s="154"><v>297.59218392744498</v></c><c r="D32" s="154"><v>0</v></c><c r="E32" s="154"><v>0</v></c><c r="F32" s="64"><v>297.59218392744498</v></c><c r="G32" s="154"><v>0</v></c><c r="H32" s="154"><v>0</v></c><c r="I32" s="154"><v>0</v></c><c r="J32" s="154"><v>0</v></c><c r="K32" s="154"><v>0</v></c><c r="L32" s="154"><v>0</v></c><c r="M32" s="64"><v>0</v></c><c r="N32" s="154"><v>0</v></c><c r="O32" s="154"><v>0</v></c><c r="P32" s="154"><v>0</v></c><c r="Q32" s="154"><v>0</v></c><c r="R32" s="154"><v>0</v></c><c r="S32" s="154"><v>0</v></c><c r="T32" s="64"><v>0</v></c><c r="U32" s="64"><v>297.59218392744498</v></c></row><row r="33" spans="1:21" s="21" customFormat="1" ht="15.75"><c r="A33" s="22"/><c r="B33" s="183" t="str"><f>Translation!A76</f><v>Construction</v></c><c r="C33" s="154"><v>529.05277142656905</v></c><c r="D33" s="154"><v>0</v></c><c r="E33" s="154"><v>0</v></c><c r="F33" s="64"><v>529.05277142656905</v></c><c r="G33" s="154"><v>295.60254269196957</v></c><c r="H33" s="154"><v>308.96539736160668</v></c><c r="I33" s="154"><v>0</v></c><c r="J33" s="154"><v>0</v></c><c r="K33" s="154"><v>0</v></c><c r="L33" s="154"><v>0</v></c><c r="M33" s="64"><v>604.56794005357619</v></c><c r="N33" s="154"><v>0</v></c><c r="O33" s="154"><v>0</v></c><c r="P33" s="154"><v>0</v></c><c r="Q33" s="154"><v>0</v></c><c r="R33" s="154"><v>0</v></c><c r="S33" s="154"><v>0</v></c><c r="T33" s="64"><v>0</v></c><c r="U33" s="64"><v>1133.6207114801452</v></c></row><row r="34" spans="1:21" s="21" customFormat="1" ht="15.75"><c r="A34" s="22"/><c r="B34" s="61" t="str"><f>Translation!A77</f><v>TERTIARY SECTOR</v></c><c r="C34" s="234"><v>10848.618596152433</v></c><c r="D34" s="234"><v>0</v></c><c r="E34" s="234"><v>0</v></c><c r="F34" s="64"><v>10848.618596152433</v></c><c r="G34" s="234"><v>0</v></c><c r="H34" s="234"><v>1481.9688335158305</v></c><c r="I34" s="234"><v>0</v></c><c r="J34" s="234"><v>88.494625578374354</v></c><c r="K34" s="234"><v>0</v></c><c r="L34" s="234"><v>0</v></c><c r="M34" s="64"><v>1570.4634590942048</v></c><c r="N34" s="234"><v>0</v></c><c r="O34" s="234"><v>0</v></c><c r="P34" s="234"><v>606.84158366981114</v></c><c r="Q34" s="234"><v>0</v></c><c r="R34" s="234"><v>0</v></c><c r="S34" s="234"><v>50.480165579507094</v></c><c r="T34" s="64"><v>657.32174924931826</v></c><c r="U34" s="64"><v>13076.403804495956</v></c></row><row r="35" spans="1:21" s="21" customFormat="1" ht="30"><c r="A35" s="22"/><c r="B35" s="183" t="str"><f>Translation!A78</f><v xml:space="preserve">Wholesale and retail trade; repair of motor vehicles and motorcycles </v></c><c r="C35" s="154"><v>4289.823692821079</v></c><c r="D35" s="154"><v>0</v></c><c r="E35" s="154"><v>0</v></c><c r="F35" s="64"><v>4289.823692821079</v></c><c r="G35" s="154"><v>0</v></c><c r="H35" s="154"><v>609.0608142311703</v></c><c r="I35" s="154"><v>0</v></c><c r="J35" s="154"><v>0</v></c><c r="K35" s="154"><v>0</v></c><c r="L35" s="154"><v>0</v></c><c r="M35" s="64"><v>609.0608142311703</v></c><c r="N35" s="154"><v>0</v></c><c r="O35" s="154"><v>0</v></c><c r="P35" s="154"><v>74.789572147131608</v></c><c r="Q35" s="154"><v>0</v></c><c r="R35" s="154"><v>0</v></c><c r="S35" s="154"><v>0</v></c><c r="T35" s="64"><v>74.789572147131608</v></c><c r="U35" s="64"><v>4973.6740791993807</v></c></row><row r="36" spans="1:21" s="21" customFormat="1" ht="15.75"><c r="A36" s="22"/><c r="B36" s="183" t="str"><f>Translation!A79</f><v>Accommodation and food service activities</v></c><c r="C36" s="154"><v>4196.3427535616011</v></c><c r="D36" s="154"><v>0</v></c><c r="E36" s="154"><v>0</v></c><c r="F36" s="64"><v>4196.3427535616011</v></c><c r="G36" s="154"><v>0</v></c><c r="H36" s="154"><v>884.24554276948174</v></c><c r="I36" s="154"><v>0</v></c><c r="J36" s="154"><v>88.494625578374354</v></c><c r="K36" s="154"><v>0</v></c><c r="L36" s="154"><v>0</v></c><c r="M36" s="64"><v>972.74016834785607</v></c><c r="N36" s="154"><v>0</v></c><c r="O36" s="154"><v>0</v></c><c r="P36" s="154"><v>480.57791354136577</v></c><c r="Q36" s="154"><v>0</v></c><c r="R36" s="154"><v>0</v></c><c r="S36" s="154"><v>50.480165579507094</v></c><c r="T36" s="64"><v>531.05807912087289</v></c><c r="U36" s="64"><v>5700.1410010303307</v></c></row><row r="37" spans="1:21" s="21" customFormat="1" ht="15.75"><c r="A37" s="22"/><c r="B37" s="183" t="str"><f>Translation!A80</f><v>General public administration and social security</v></c><c r="C37" s="154"><v>480.09190494396688</v></c><c r="D37" s="154"><v>0</v></c><c r="E37" s="154"><v>0</v></c><c r="F37" s="64"><v>480.09190494396688</v></c><c r="G37" s="154"><v>0</v></c><c r="H37" s="154"><v>29.019372161020229</v></c><c r="I37" s="154"><v>0</v></c><c r="J37" s="154"><v>0</v></c><c r="K37" s="154"><v>0</v></c><c r="L37" s="154"><v>0</v></c><c r="M37" s="64"><v>29.019372161020229</v></c><c r="N37" s="154"><v>0</v></c><c r="O37" s="154"><v>0</v></c><c r="P37" s="154"><v>0</v></c><c r="Q37" s="154"><v>0</v></c><c r="R37" s="154"><v>0</v></c><c r="S37" s="154"><v>0</v></c><c r="T37" s="64"><v>0</v></c><c r="U37" s="64"><v>509.1112771049871</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348.9455343383857</v></c><c r="D39" s="154"><v>0</v></c><c r="E39" s="154"><v>0</v></c><c r="F39" s="64"><v>348.9455343383857</v></c><c r="G39" s="154"><v>0</v></c><c r="H39" s="154"><v>177.48425969158271</v></c><c r="I39" s="154"><v>0</v></c><c r="J39" s="154"><v>0</v></c><c r="K39" s="154"><v>0</v></c><c r="L39" s="154"><v>0</v></c><c r="M39" s="64"><v>177.48425969158271</v></c><c r="N39" s="154"><v>0</v></c><c r="O39" s="154"><v>0</v></c><c r="P39" s="154"><v>0</v></c><c r="Q39" s="154"><v>0</v></c><c r="R39" s="154"><v>0</v></c><c r="S39" s="154"><v>0</v></c><c r="T39" s="64"><v>0</v></c><c r="U39" s="64"><v>526.42979402996843</v></c></row><row r="40" spans="1:21" s="21" customFormat="1" ht="15.75"><c r="A40" s="22"/><c r="B40" s="183" t="str"><f>Translation!A83</f><v>Human health and social work activities</v></c><c r="C40" s="154"><v>13.407778236582967</v></c><c r="D40" s="154"><v>0</v></c><c r="E40" s="154"><v>0</v></c><c r="F40" s="64"><v>13.407778236582967</v></c><c r="G40" s="154"><v>0</v></c><c r="H40" s="154"><v>-25.899667978763311</v></c><c r="I40" s="154"><v>0</v></c><c r="J40" s="154"><v>0</v></c><c r="K40" s="154"><v>0</v></c><c r="L40" s="154"><v>0</v></c><c r="M40" s="64"><v>-25.899667978763311</v></c><c r="N40" s="154"><v>0</v></c><c r="O40" s="154"><v>0</v></c><c r="P40" s="154"><v>34.715693852049071</v></c><c r="Q40" s="154"><v>0</v></c><c r="R40" s="154"><v>0</v></c><c r="S40" s="154"><v>0</v></c><c r="T40" s="64"><v>34.715693852049071</v></c><c r="U40" s="64"><v>22.223804109868727</v></c></row><row r="41" spans="1:21" s="21" customFormat="1" ht="15.75"><c r="A41" s="22"/><c r="B41" s="183" t="str"><f>Translation!A84</f><v>Other services</v></c><c r="C41" s="154"><v>1149.3056830148219</v></c><c r="D41" s="154"><v>0</v></c><c r="E41" s="154"><v>0</v></c><c r="F41" s="64"><v>1149.3056830148219</v></c><c r="G41" s="154"><v>0</v></c><c r="H41" s="154"><v>-191.94148735866139</v></c><c r="I41" s="154"><v>0</v></c><c r="J41" s="154"><v>0</v></c><c r="K41" s="154"><v>0</v></c><c r="L41" s="154"><v>0</v></c><c r="M41" s="64"><v>-191.94148735866139</v></c><c r="N41" s="154"><v>0</v></c><c r="O41" s="154"><v>0</v></c><c r="P41" s="154"><v>16.758404129264665</v></c><c r="Q41" s="154"><v>0</v></c><c r="R41" s="154"><v>0</v></c><c r="S41" s="154"><v>0</v></c><c r="T41" s="64"><v>16.758404129264665</v></c><c r="U41" s="64"><v>974.12259978542522</v></c></row><row r="42" spans="1:21" s="21" customFormat="1" ht="15.75"><c r="A42" s="22"/><c r="B42" s="183" t="str"><f>Translation!A85</f><v>Public lighting</v></c><c r="C42" s="154"><v>370.70124923599724</v></c><c r="D42" s="154"><v>0</v></c><c r="E42" s="154"><v>0</v></c><c r="F42" s="64"><v>370.70124923599724</v></c><c r="G42" s="154"><v>0</v></c><c r="H42" s="154"><v>0</v></c><c r="I42" s="154"><v>0</v></c><c r="J42" s="154"><v>0</v></c><c r="K42" s="154"><v>0</v></c><c r="L42" s="154"><v>0</v></c><c r="M42" s="64"><v>0</v></c><c r="N42" s="154"><v>0</v></c><c r="O42" s="154"><v>0</v></c><c r="P42" s="154"><v>0</v></c><c r="Q42" s="154"><v>0</v></c><c r="R42" s="154"><v>0</v></c><c r="S42" s="154"><v>0</v></c><c r="T42" s="64"><v>0</v></c><c r="U42" s="64"><v>370.70124923599724</v></c></row><row r="43" spans="1:21" s="21" customFormat="1" ht="15.75"><c r="A43" s="22"/><c r="B43" s="61" t="str"><f>Translation!A86</f><v>TRANSPORTS</v></c><c r="C43" s="234"><v>331.04256370245713</v></c><c r="D43" s="234"><v>0</v></c><c r="E43" s="234"><v>0</v></c><c r="F43" s="64"><v>331.04256370245713</v></c><c r="G43" s="234"><v>0</v></c><c r="H43" s="234"><v>1019.9442111799443</v></c><c r="I43" s="234"><v>1072.1135385043508</v></c><c r="J43" s="234"><v>0</v></c><c r="K43" s="234"><v>0</v></c><c r="L43" s="234"><v>0</v></c><c r="M43" s="64"><v>2092.0577496842952</v></c><c r="N43" s="234"><v>0</v></c><c r="O43" s="234"><v>0</v></c><c r="P43" s="234"><v>0</v></c><c r="Q43" s="234"><v>0</v></c><c r="R43" s="234"><v>0</v></c><c r="S43" s="234"><v>0</v></c><c r="T43" s="64"><v>0</v></c><c r="U43" s="64"><v>2423.1003133867525</v></c></row><row r="44" spans="1:21" s="21" customFormat="1" ht="30"><c r="A44" s="22"/><c r="B44" s="183" t="str"><f>Translation!A87</f><v>Passenger transport by road (public transport, taxi, tourism, transfers, etc.)</v></c><c r="C44" s="154"><v>2.0184442731569447</v></c><c r="D44" s="154"><v>0</v></c><c r="E44" s="154"><v>0</v></c><c r="F44" s="64"><v>2.0184442731569447</v></c><c r="G44" s="154"><v>0</v></c><c r="H44" s="154"><v>11.738440896362913</v></c><c r="I44" s="154"><v>2.706679332899216</v></c><c r="J44" s="154"><v>0</v></c><c r="K44" s="154"><v>0</v></c><c r="L44" s="154"><v>0</v></c><c r="M44" s="64"><v>14.44512022926213</v></c><c r="N44" s="154"><v>0</v></c><c r="O44" s="154"><v>0</v></c><c r="P44" s="154"><v>0</v></c><c r="Q44" s="154"><v>0</v></c><c r="R44" s="154"><v>0</v></c><c r="S44" s="154"><v>0</v></c><c r="T44" s="64"><v>0</v></c><c r="U44" s="64"><v>16.463564502419075</v></c></row><row r="45" spans="1:21" s="21" customFormat="1" ht="15.75"><c r="A45" s="22"/><c r="B45" s="183" t="str"><f>Translation!A88</f><v>Freight transport by road and removal services</v></c><c r="C45" s="154"><v>149.17746576144799</v></c><c r="D45" s="154"><v>0</v></c><c r="E45" s="154"><v>0</v></c><c r="F45" s="64"><v>149.17746576144799</v></c><c r="G45" s="154"><v>0</v></c><c r="H45" s="154"><v>821.88241022275747</v></c><c r="I45" s="154"><v>189.51172080379115</v></c><c r="J45" s="154"><v>0</v></c><c r="K45" s="154"><v>0</v></c><c r="L45" s="154"><v>0</v></c><c r="M45" s="64"><v>1011.3941310265486</v></c><c r="N45" s="154"><v>0</v></c><c r="O45" s="154"><v>0</v></c><c r="P45" s="154"><v>0</v></c><c r="Q45" s="154"><v>0</v></c><c r="R45" s="154"><v>0</v></c><c r="S45" s="154"><v>0</v></c><c r="T45" s="64"><v>0</v></c><c r="U45" s="64"><v>1160.5715967879967</v></c></row><row r="46" spans="1:21" s="21" customFormat="1" ht="15.75"><c r="A46" s="22"/><c r="B46" s="183" t="str"><f>Translation!A89</f><v>Other fleet for public and private services</v></c><c r="C46" s="154"><v>7.7516613927399334</v></c><c r="D46" s="154"><v>0</v></c><c r="E46" s="154"><v>0</v></c><c r="F46" s="64"><v>7.7516613927399334</v></c><c r="G46" s="154"><v>0</v></c><c r="H46" s="154"><v>4.117088290791413</v></c><c r="I46" s="154"><v>43.117746368506289</v></c><c r="J46" s="154"><v>0</v></c><c r="K46" s="154"><v>0</v></c><c r="L46" s="154"><v>0</v></c><c r="M46" s="64"><v>47.234834659297704</v></c><c r="N46" s="154"><v>0</v></c><c r="O46" s="154"><v>0</v></c><c r="P46" s="154"><v>0</v></c><c r="Q46" s="154"><v>0</v></c><c r="R46" s="154"><v>0</v></c><c r="S46" s="154"><v>0</v></c><c r="T46" s="64"><v>0</v></c><c r="U46" s="64"><v>54.986496052037637</v></c></row><row r="47" spans="1:21" s="21" customFormat="1" ht="15.75"><c r="A47" s="22"/><c r="B47" s="182" t="str"><f>Translation!A90</f><v>Private transports</v></c><c r="C47" s="154"><v>172.09499227511225</v></c><c r="D47" s="154"><v>0</v></c><c r="E47" s="154"><v>0</v></c><c r="F47" s="64"><v>172.09499227511225</v></c><c r="G47" s="154"><v>0</v></c><c r="H47" s="154"><v>182.20627177003243</v></c><c r="I47" s="154"><v>836.77739199915402</v></c><c r="J47" s="154"><v>0</v></c><c r="K47" s="154"><v>0</v></c><c r="L47" s="154"><v>0</v></c><c r="M47" s="64"><v>1018.9836637691865</v></c><c r="N47" s="154"><v>0</v></c><c r="O47" s="154"><v>0</v></c><c r="P47" s="154"><v>0</v></c><c r="Q47" s="154"><v>0</v></c><c r="R47" s="154"><v>0</v></c><c r="S47" s="154"><v>0</v></c><c r="T47" s="64"><v>0</v></c><c r="U47" s="64"><v>1191.0786560442987</v></c></row><row r="48" spans="1:21" s="21" customFormat="1" ht="15.75"><c r="A48" s="22"/><c r="B48" s="73" t="str"><f>Translation!A118</f><v>TOTAL FOR INTERNAL MARKET</v></c><c r="C48" s="65"><v>20541.079335174323</v></c><c r="D48" s="65"><v>0</v></c><c r="E48" s="65"><v>0</v></c><c r="F48" s="64"><v>20541.079335174323</v></c><c r="G48" s="65"><v>591.20508538393915</v></c><c r="H48" s="65"><v>6987.7539000284569</v></c><c r="I48" s="65"><v>1072.1135385043508</v></c><c r="J48" s="65"><v>990.51312234051886</v></c><c r="K48" s="65"><v>0</v></c><c r="L48" s="65"><v>0</v></c><c r="M48" s="64"><v>9641.5856462572665</v></c><c r="N48" s="65"><v>0</v></c><c r="O48" s="65"><v>0</v></c><c r="P48" s="65"><v>2407.3934460710188</v></c><c r="Q48" s="65"><v>0</v></c><c r="R48" s="65"><v>0</v></c><c r="S48" s="65"><v>2240.1705963461795</v></c><c r="T48" s="64"><v>4647.5640424171979</v></c><c r="U48" s="64"><v>34830.229023848791</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1492.2685640806585</v></c><c r="D59" s="235"><v>13430.417076725927</v></c><c r="E59" s="235"/><c r="F59" s="235"/><c r="G59" s="235"><v>0</v></c><c r="H59" s="235"><v>0</v></c><c r="I59" s="59"><v>14922.685640806587</v></c><c r="J59" s="235"><v>0</v></c><c r="K59" s="235"><v>5494.2720000000008</v></c><c r="L59" s="235"><v>980</v></c><c r="M59" s="235"><v>0</v></c><c r="N59" s="235"><v>0</v></c><c r="O59" s="235"><v>0</v></c><c r="P59" s="235"><v>0</v></c><c r="Q59" s="235"/><c r="R59" s="59"><v>6474.2720000000008</v></c><c r="S59" s="59"><v>21396.957640806588</v></c><c r="T59" s="235"><v>0</v></c><c r="U59" s="235"/><c r="V59" s="59"><v>0</v></c><c r="W59" s="235"><v>0</v></c><c r="X59" s="235"><v>0</v></c><c r="Y59" s="235"><v>0</v></c><c r="Z59" s="235"><v>0</v></c><c r="AA59" s="186"><v>0</v></c><c r="AB59" s="59"><v>0</v></c><c r="AC59" s="64"><v>21396.957640806588</v></c><c r="AD59" s="187"><v>855.87830563226453</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1492.2685640806585</v></c><c r="D62" s="53"><f t="shared" si="0"/><v>13430.417076725927</v></c><c r="E62" s="53"><f t="shared" si="0"/><v>0</v></c><c r="F62" s="53"><f t="shared" si="0"/><v>0</v></c><c r="G62" s="53"><f t="shared" si="0"/><v>0</v></c><c r="H62" s="53"><f t="shared" si="0"/><v>0</v></c><c r="I62" s="53"><f t="shared" si="0"/><v>14922.685640806587</v></c><c r="J62" s="53"><f t="shared" si="0"/><v>0</v></c><c r="K62" s="53"><f t="shared" si="0"/><v>5494.2720000000008</v></c><c r="L62" s="53"><f t="shared" si="0"/><v>980</v></c><c r="M62" s="53"><f t="shared" si="0"/><v>0</v></c><c r="N62" s="53"><f t="shared" si="0"/><v>0</v></c><c r="O62" s="53"><f t="shared" si="0"/><v>0</v></c><c r="P62" s="53"><f t="shared" si="0"/><v>0</v></c><c r="Q62" s="53"><f t="shared" si="0"/><v>0</v></c><c r="R62" s="53"><f t="shared" si="0"/><v>6474.2720000000008</v></c><c r="S62" s="53"><f t="shared" si="0"/><v>21396.957640806588</v></c><c r="T62" s="53"><f t="shared" si="0"/><v>0</v></c><c r="U62" s="53"><f t="shared" si="0"/><v>0</v></c><c r="V62" s="53"><f t="shared" si="0"/><v>0</v></c><c r="W62" s="53"><f t="shared" si="0"/><v>0</v></c><c r="X62" s="53"><f t="shared" si="0"/><v>0</v></c><c r="Y62" s="53"><f t="shared" si="0"/><v>0</v></c><c r="Z62" s="53"><f t="shared" si="0"/><v>0</v></c><c r="AA62" s="53"><f t="shared" si="0"/><v>0</v></c><c r="AB62" s="53"><f t="shared" si="0"/><v>0</v></c><c r="AC62" s="53"><f t="shared" si="0"/><v>21396.957640806588</v></c><c r="AD62" s="53"><f t="shared" si="0"/><v>855.87830563226453</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4389.0251884725249</v></c><c r="D69" s="235"><v>44768.056922419761</v></c><c r="E69" s="235"/><c r="F69" s="235"/><c r="G69" s="235"><v>0</v></c><c r="H69" s="235"><v>0</v></c><c r="I69" s="59"><v>49157.082110892283</v></c><c r="J69" s="185"><v>0</v></c><c r="K69" s="185"><v>5494.2720000000008</v></c><c r="L69" s="185"><v>980</v></c><c r="M69" s="185"><v>0</v></c><c r="N69" s="185"><v>0</v></c><c r="O69" s="235"><v>0</v></c><c r="P69" s="185"><v>0</v></c><c r="Q69" s="185"/><c r="R69" s="59"><v>6474.2720000000008</v></c><c r="S69" s="59"><v>55631.35411089228</v></c><c r="T69" s="71"><v>34234.396470085689</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4389.0251884725249</v></c><c r="D72" s="53"><f t="shared" si="1"/><v>44768.056922419761</v></c><c r="E72" s="53"><f t="shared" si="1"/><v>0</v></c><c r="F72" s="53"><f t="shared" si="1"/><v>0</v></c><c r="G72" s="53"><f t="shared" si="1"/><v>0</v></c><c r="H72" s="53"><f t="shared" si="1"/><v>0</v></c><c r="I72" s="53"><f t="shared" si="1"/><v>49157.082110892283</v></c><c r="J72" s="53"><f t="shared" si="1"/><v>0</v></c><c r="K72" s="53"><f t="shared" si="1"/><v>5494.2720000000008</v></c><c r="L72" s="53"><f t="shared" si="1"/><v>980</v></c><c r="M72" s="53"><f t="shared" si="1"/><v>0</v></c><c r="N72" s="53"><f t="shared" si="1"/><v>0</v></c><c r="O72" s="53"><f t="shared" si="1"/><v>0</v></c><c r="P72" s="53"><f t="shared" si="1"/><v>0</v></c><c r="Q72" s="53"><f t="shared" si="1"/><v>0</v></c><c r="R72" s="53"><f t="shared" si="1"/><v>6474.2720000000008</v></c><c r="S72" s="53"><f t="shared" si="1"/><v>55631.35411089228</v></c><c r="T72" s="71"><f>S72-AC62+AB62</f><v>34234.396470085689</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4980.230273856464</v></c><c r="D79" s="186"><f t="shared" si="2"/><v>51755.81082244822</v></c><c r="E79" s="186"><f t="shared" si="2"/><v>1072.1135385043508</v></c><c r="F79" s="186"><f t="shared" si="2"/><v>990.51312234051886</v></c><c r="G79" s="186"><f t="shared" si="2"/><v>0</v></c><c r="H79" s="186"><f t="shared" si="2"/><v>0</v></c><c r="I79" s="53"><f>SUM(C79:H79)</f><v>58798.667757149553</v></c><c r="J79" s="186"><f t="shared" ref="J79:O79" si="3">N48+J72</f><v>0</v></c><c r="K79" s="186"><f t="shared" si="3"/><v>5494.2720000000008</v></c><c r="L79" s="186"><f t="shared" si="3"/><v>3387.3934460710188</v></c><c r="M79" s="186"><f t="shared" si="3"/><v>0</v></c><c r="N79" s="186"><f t="shared" si="3"/><v>0</v></c><c r="O79" s="186"><f t="shared" si="3"/><v>2240.1705963461795</v></c><c r="P79" s="186"><f>P72</f><v>0</v></c><c r="Q79" s="186"><f>Q72</f><v>0</v></c><c r="R79" s="53"><f>SUM(J79:Q79)</f><v>11121.836042417199</v></c><c r="S79" s="186"><f>Y62</f><v>0</v></c><c r="T79" s="186"><f>Z62</f><v>0</v></c><c r="U79" s="186"><f>$C$49+$C$50+$C$51</f><v>0</v></c><c r="V79" s="53"><f>S79-T79-U79</f><v>0</v></c><c r="W79" s="186"><f>$D$49+$D$50+$D$51</f><v>0</v></c><c r="X79" s="186"><f>$E$49+$E$50+$E$51</f><v>0</v></c><c r="Y79" s="53"><f>I79+R79+V79-W79-X79</f><v>69920.503799566752</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0.3035714285714286</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0.38462047136503541</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4838.0271077704538</v></c><c r="D95" s="64"><f>SUM(D96:D104)</f><v>0</v></c><c r="E95" s="64"><f>SUM(E96:E104)</f><v>0</v></c><c r="F95" s="64"><f t="shared" ref="F95:F126" si="8">SUM(C95:E95)</f><v>4838.0271077704538</v></c><c r="G95" s="64"><f t="shared" ref="G95:L95" si="9">SUM(G96:G104)</f><v>0</v></c><c r="H95" s="64"><f t="shared" si="9"/><v>1010.2905720414387</v></c><c r="I95" s="64"><f t="shared" si="9"/><v>0</v></c><c r="J95" s="64"><f t="shared" si="9"/><v>206.5054842193575</v></c><c r="K95" s="64"><f t="shared" si="9"/><v>0</v></c><c r="L95" s="64"><f t="shared" si="9"/><v>0</v></c><c r="M95" s="64"><f t="shared" ref="M95:M126" si="10">SUM(G95:L95)</f><v>1216.7960562607961</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6054.8231640312497</v></c></row><row r="96" spans="1:32" s="21" customFormat="1" ht="15.75"><c r="A96" s="22"/><c r="B96" s="182" t="str"><f>Translation!A61</f><v>Hot water</v></c><c r="C96" s="185"><f t="shared" ref="C96:C104" si="14">IF(AND(C$48&gt;0,($S$133+$V$143)&gt;0), ($S$133+$V$143)/C$48,0)*C18</f><v>494.89025154634407</v></c><c r="D96" s="185"><f t="shared" ref="D96:D104" si="15">IF(AND(D$48&gt;0,$S$134&gt;0), ($S$134)/D$48,0)*D18</f><v>0</v></c><c r="E96" s="185"><f t="shared" ref="E96:E104" si="16">IF(AND(E$48&gt;0,$S$135&gt;0), ($S$135)/E$48,0)*E18</f><v>0</v></c><c r="F96" s="64"><f t="shared" si="8"/><v>494.89025154634407</v></c><c r="G96" s="185"><f>'CO2 factors'!C$7*G18</f><v>0</v></c><c r="H96" s="185"><f>'CO2 factors'!D$7*H18</f><v>148.49876177651106</v></c><c r="I96" s="185"><f>'CO2 factors'!E$7*I18</f><v>0</v></c><c r="J96" s="185"><f>'CO2 factors'!F$7*J18</f><v>0</v></c><c r="K96" s="185"><f>'CO2 factors'!G$7*K18</f><v>0</v></c><c r="L96" s="185"><f>'CO2 factors'!H$7*L18</f><v>0</v></c><c r="M96" s="64"><f t="shared" si="10"/><v>148.49876177651106</v></c><c r="N96" s="185"><f>'CO2 factors'!J$7*N18</f><v>0</v></c><c r="O96" s="185"><f>'CO2 factors'!K$7*O18</f><v>0</v></c><c r="P96" s="185"><f>'CO2 factors'!L$7*P18</f><v>0</v></c><c r="Q96" s="185"><f>'CO2 factors'!M$7*Q18</f><v>0</v></c><c r="R96" s="185"><f>'CO2 factors'!N$7*R18</f><v>0</v></c><c r="S96" s="185"><f>'CO2 factors'!O$7*S18</f><v>0</v></c><c r="T96" s="64"><f t="shared" si="12"/><v>0</v></c><c r="U96" s="64"><f t="shared" si="13"/><v>643.38901332285513</v></c></row><row r="97" spans="1:21" s="21" customFormat="1" ht="15.75"><c r="A97" s="22"/><c r="B97" s="182" t="str"><f>Translation!A62</f><v>Heating and cooling</v></c><c r="C97" s="185"><f t="shared" si="14"/><v>2678.7625208536592</v></c><c r="D97" s="185"><f t="shared" si="15"/><v>0</v></c><c r="E97" s="185"><f t="shared" si="16"/><v>0</v></c><c r="F97" s="64"><f t="shared" si="8"/><v>2678.7625208536592</v></c><c r="G97" s="185"><f>'CO2 factors'!C$7*G19</f><v>0</v></c><c r="H97" s="185"><f>'CO2 factors'!D$7*H19</f><v>861.79181026492768</v></c><c r="I97" s="185"><f>'CO2 factors'!E$7*I19</f><v>0</v></c><c r="J97" s="185"><f>'CO2 factors'!F$7*J19</f><v>131.35629523044113</v></c><c r="K97" s="185"><f>'CO2 factors'!G$7*K19</f><v>0</v></c><c r="L97" s="185"><f>'CO2 factors'!H$7*L19</f><v>0</v></c><c r="M97" s="64"><f t="shared" si="10"/><v>993.14810549536878</v></c><c r="N97" s="185"><f>'CO2 factors'!J$7*N19</f><v>0</v></c><c r="O97" s="185"><f>'CO2 factors'!K$7*O19</f><v>0</v></c><c r="P97" s="185"><f>'CO2 factors'!L$7*P19</f><v>0</v></c><c r="Q97" s="185"><f>'CO2 factors'!M$7*Q19</f><v>0</v></c><c r="R97" s="185"><f>'CO2 factors'!N$7*R19</f><v>0</v></c><c r="S97" s="185"><f>'CO2 factors'!O$7*S19</f><v>0</v></c><c r="T97" s="64"><f t="shared" si="12"/><v>0</v></c><c r="U97" s="64"><f t="shared" si="13"/><v>3671.910626349028</v></c></row><row r="98" spans="1:21" s="21" customFormat="1" ht="15.75"><c r="A98" s="22"/><c r="B98" s="182" t="str"><f>Translation!A63</f><v>Lighting</v></c><c r="C98" s="185"><f t="shared" si="14"/><v>419.12057183328221</v></c><c r="D98" s="185"><f t="shared" si="15"/><v>0</v></c><c r="E98" s="185"><f t="shared" si="16"/><v>0</v></c><c r="F98" s="64"><f t="shared" si="8"/><v>419.12057183328221</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419.12057183328221</v></c></row><row r="99" spans="1:21" s="21" customFormat="1" ht="15.75"><c r="A99" s="22"/><c r="B99" s="182" t="str"><f>Translation!A64</f><v>Cooking</v></c><c r="C99" s="185"><f t="shared" si="14"/><v>334.79207620786661</v></c><c r="D99" s="185"><f t="shared" si="15"/><v>0</v></c><c r="E99" s="185"><f t="shared" si="16"/><v>0</v></c><c r="F99" s="64"><f t="shared" si="8"/><v>334.79207620786661</v></c><c r="G99" s="185"><f>'CO2 factors'!C$7*G21</f><v>0</v></c><c r="H99" s="185"><f>'CO2 factors'!D$7*H21</f><v>0</v></c><c r="I99" s="185"><f>'CO2 factors'!E$7*I21</f><v>0</v></c><c r="J99" s="185"><f>'CO2 factors'!F$7*J21</f><v>75.149188988916364</v></c><c r="K99" s="185"><f>'CO2 factors'!G$7*K21</f><v>0</v></c><c r="L99" s="185"><f>'CO2 factors'!H$7*L21</f><v>0</v></c><c r="M99" s="64"><f t="shared" si="10"/><v>75.149188988916364</v></c><c r="N99" s="185"><f>'CO2 factors'!J$7*N21</f><v>0</v></c><c r="O99" s="185"><f>'CO2 factors'!K$7*O21</f><v>0</v></c><c r="P99" s="185"><f>'CO2 factors'!L$7*P21</f><v>0</v></c><c r="Q99" s="185"><f>'CO2 factors'!M$7*Q21</f><v>0</v></c><c r="R99" s="185"><f>'CO2 factors'!N$7*R21</f><v>0</v></c><c r="S99" s="185"><f>'CO2 factors'!O$7*S21</f><v>0</v></c><c r="T99" s="64"><f t="shared" si="12"/><v>0</v></c><c r="U99" s="64"><f t="shared" si="13"/><v>409.94126519678298</v></c></row><row r="100" spans="1:21" s="21" customFormat="1" ht="15.75"><c r="A100" s="22"/><c r="B100" s="182" t="str"><f>Translation!A65</f><v>Refrigerator and freezers</v></c><c r="C100" s="185"><f t="shared" si="14"/><v>469.88361573033916</v></c><c r="D100" s="185"><f t="shared" si="15"/><v>0</v></c><c r="E100" s="185"><f t="shared" si="16"/><v>0</v></c><c r="F100" s="64"><f t="shared" si="8"/><v>469.88361573033916</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469.88361573033916</v></c></row><row r="101" spans="1:21" s="21" customFormat="1" ht="15.75"><c r="A101" s="22"/><c r="B101" s="182" t="str"><f>Translation!A66</f><v>Laundry machines and dryers</v></c><c r="C101" s="185"><f t="shared" si="14"/><v>28.597785601565576</v></c><c r="D101" s="185"><f t="shared" si="15"/><v>0</v></c><c r="E101" s="185"><f t="shared" si="16"/><v>0</v></c><c r="F101" s="64"><f t="shared" si="8"/><v>28.597785601565576</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28.597785601565576</v></c></row><row r="102" spans="1:21" s="21" customFormat="1" ht="15.75"><c r="A102" s="22"/><c r="B102" s="182" t="str"><f>Translation!A67</f><v>Dish washing</v></c><c r="C102" s="185"><f t="shared" si="14"/><v>40.036899842191808</v></c><c r="D102" s="185"><f t="shared" si="15"/><v>0</v></c><c r="E102" s="185"><f t="shared" si="16"/><v>0</v></c><c r="F102" s="64"><f t="shared" si="8"/><v>40.036899842191808</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40.036899842191808</v></c></row><row r="103" spans="1:21" s="21" customFormat="1" ht="15.75"><c r="A103" s="22"/><c r="B103" s="182" t="str"><f>Translation!A68</f><v>Tv sets</v></c><c r="C103" s="185"><f t="shared" si="14"/><v>37.199119578651853</v></c><c r="D103" s="185"><f t="shared" si="15"/><v>0</v></c><c r="E103" s="185"><f t="shared" si="16"/><v>0</v></c><c r="F103" s="64"><f t="shared" si="8"/><v>37.199119578651853</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37.199119578651853</v></c></row><row r="104" spans="1:21" s="21" customFormat="1" ht="15.75"><c r="A104" s="22"/><c r="B104" s="182" t="str"><f>Translation!A69</f><v>Other electric appliances</v></c><c r="C104" s="185"><f t="shared" si="14"/><v>334.74426657655306</v></c><c r="D104" s="185"><f t="shared" si="15"/><v>0</v></c><c r="E104" s="185"><f t="shared" si="16"/><v>0</v></c><c r="F104" s="64"><f t="shared" si="8"/><v>334.74426657655306</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334.74426657655306</v></c></row><row r="105" spans="1:21" s="21" customFormat="1" ht="15.75"><c r="A105" s="22"/><c r="B105" s="66" t="str"><f>Translation!A70</f><v>PRIMARY SECTOR</v></c><c r="C105" s="64"><f>SUM(C106:C107)</f><v>297.840093801097</v></c><c r="D105" s="64"><f>SUM(D106:D107)</f><v>0</v></c><c r="E105" s="64"><f>SUM(E106:E107)</f><v>0</v></c><c r="F105" s="64"><f t="shared" si="8"/><v>297.840093801097</v></c><c r="G105" s="64"><f t="shared" ref="G105:L105" si="17">SUM(G106:G107)</f><v>0</v></c><c r="H105" s="64"><f t="shared" si="17"/><v>22.441414141289361</v></c><c r="I105" s="64"><f t="shared" si="17"/><v>0</v></c><c r="J105" s="64"><f t="shared" si="17"/><v>0</v></c><c r="K105" s="64"><f t="shared" si="17"/><v>0</v></c><c r="L105" s="64"><f t="shared" si="17"/><v>0</v></c><c r="M105" s="64"><f t="shared" si="10"/><v>22.441414141289361</v></c><c r="N105" s="64"><f t="shared" ref="N105:S105" si="18">SUM(N106:N107)</f><v>0</v></c><c r="O105" s="64"><f t="shared" si="18"/><v>0</v></c><c r="P105" s="64"><f t="shared" si="18"/><v>0</v></c><c r="Q105" s="64"><f t="shared" si="18"/><v>0</v></c><c r="R105" s="64"><f t="shared" si="18"/><v>0</v></c><c r="S105" s="64"><f t="shared" si="18"/><v>0</v></c><c r="T105" s="64"><f t="shared" si="12"/><v>0</v></c><c r="U105" s="64"><f t="shared" si="13"/><v>320.28150794238638</v></c></row><row r="106" spans="1:21" s="21" customFormat="1" ht="15.75"><c r="A106" s="22"/><c r="B106" s="183" t="str"><f>Translation!A71</f><v>Agriculture, forestry and fishing</v></c><c r="C106" s="185"><f>IF(AND(C$48&gt;0,($S$133+$V$143)&gt;0), ($S$133+$V$143)/C$48,0)*C28</f><v>297.840093801097</v></c><c r="D106" s="185"><f>IF(AND(D$48&gt;0,$S$134&gt;0), ($S$134)/D$48,0)*D28</f><v>0</v></c><c r="E106" s="185"><f>IF(AND(E$48&gt;0,$S$135&gt;0), ($S$135)/E$48,0)*E28</f><v>0</v></c><c r="F106" s="64"><f t="shared" si="8"/><v>297.840093801097</v></c><c r="G106" s="185"><f>'CO2 factors'!C$7*G28</f><v>0</v></c><c r="H106" s="185"><f>'CO2 factors'!D$7*H28</f><v>22.441414141289361</v></c><c r="I106" s="185"><f>'CO2 factors'!E$7*I28</f><v>0</v></c><c r="J106" s="185"><f>'CO2 factors'!F$7*J28</f><v>0</v></c><c r="K106" s="185"><f>'CO2 factors'!G$7*K28</f><v>0</v></c><c r="L106" s="185"><f>'CO2 factors'!H$7*L28</f><v>0</v></c><c r="M106" s="64"><f t="shared" si="10"/><v>22.441414141289361</v></c><c r="N106" s="185"><f>'CO2 factors'!J$7*N28</f><v>0</v></c><c r="O106" s="185"><f>'CO2 factors'!K$7*O28</f><v>0</v></c><c r="P106" s="185"><f>'CO2 factors'!L$7*P28</f><v>0</v></c><c r="Q106" s="185"><f>'CO2 factors'!M$7*Q28</f><v>0</v></c><c r="R106" s="185"><f>'CO2 factors'!N$7*R28</f><v>0</v></c><c r="S106" s="185"><f>'CO2 factors'!O$7*S28</f><v>0</v></c><c r="T106" s="64"><f t="shared" si="12"/><v>0</v></c><c r="U106" s="64"><f t="shared" si="13"/><v>320.28150794238638</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869.71354233188197</v></c><c r="D108" s="64"><f>SUM(D109:D111)</f><v>0</v></c><c r="E108" s="64"><f>SUM(E109:E111)</f><v>0</v></c><c r="F108" s="64"><f t="shared" si="8"/><v>869.71354233188197</v></c><c r="G108" s="64"><f t="shared" ref="G108:L108" si="19">SUM(G109:G111)</f><v>164.94621882211905</v></c><c r="H108" s="64"><f t="shared" si="19"/><v>164.98752219109798</v></c><c r="I108" s="64"><f t="shared" si="19"/><v>0</v></c><c r="J108" s="64"><f t="shared" si="19"/><v>9.9789550035571839</v></c><c r="K108" s="64"><f t="shared" si="19"/><v>0</v></c><c r="L108" s="64"><f t="shared" si="19"/><v>0</v></c><c r="M108" s="64"><f t="shared" si="10"/><v>339.91269601677425</v></c><c r="N108" s="64"><f t="shared" ref="N108:S108" si="20">SUM(N109:N111)</f><v>0</v></c><c r="O108" s="64"><f t="shared" si="20"/><v>0</v></c><c r="P108" s="64"><f t="shared" si="20"/><v>0</v></c><c r="Q108" s="64"><f t="shared" si="20"/><v>0</v></c><c r="R108" s="64"><f t="shared" si="20"/><v>0</v></c><c r="S108" s="64"><f t="shared" si="20"/><v>0</v></c><c r="T108" s="64"><f t="shared" si="12"/><v>0</v></c><c r="U108" s="64"><f t="shared" si="13"/><v>1209.6262383486562</v></c></row><row r="109" spans="1:21" s="21" customFormat="1" ht="15.75"><c r="A109" s="22"/><c r="B109" s="183" t="str"><f>Translation!A74</f><v>Manufacturing</v></c><c r="C109" s="185"><f>IF(AND(C$48&gt;0,($S$133+$V$143)&gt;0), ($S$133+$V$143)/C$48,0)*C31</f><v>339.40040676366129</v></c><c r="D109" s="185"><f>IF(AND(D$48&gt;0,$S$134&gt;0), ($S$134)/D$48,0)*D31</f><v>0</v></c><c r="E109" s="185"><f>IF(AND(E$48&gt;0,$S$135&gt;0), ($S$135)/E$48,0)*E31</f><v>0</v></c><c r="F109" s="64"><f t="shared" si="8"/><v>339.40040676366129</v></c><c r="G109" s="185"><f>'CO2 factors'!C$7*G31</f><v>82.473109411059525</v></c><c r="H109" s="185"><f>'CO2 factors'!D$7*H31</f><v>82.49376109554899</v></c><c r="I109" s="185"><f>'CO2 factors'!E$7*I31</f><v>0</v></c><c r="J109" s="185"><f>'CO2 factors'!F$7*J31</f><v>9.9789550035571839</v></c><c r="K109" s="185"><f>'CO2 factors'!G$7*K31</f><v>0</v></c><c r="L109" s="185"><f>'CO2 factors'!H$7*L31</f><v>0</v></c><c r="M109" s="64"><f t="shared" si="10"/><v>174.94582551016572</v></c><c r="N109" s="185"><f>'CO2 factors'!J$7*N31</f><v>0</v></c><c r="O109" s="185"><f>'CO2 factors'!K$7*O31</f><v>0</v></c><c r="P109" s="185"><f>'CO2 factors'!L$7*P31</f><v>0</v></c><c r="Q109" s="185"><f>'CO2 factors'!M$7*Q31</f><v>0</v></c><c r="R109" s="185"><f>'CO2 factors'!N$7*R31</f><v>0</v></c><c r="S109" s="185"><f>'CO2 factors'!O$7*S31</f><v>0</v></c><c r="T109" s="64"><f t="shared" si="12"/><v>0</v></c><c r="U109" s="64"><f t="shared" si="13"/><v>514.34623227382701</v></c></row><row r="110" spans="1:21" s="21" customFormat="1" ht="30"><c r="A110" s="22"/><c r="B110" s="183" t="str"><f>Translation!A75</f><v>Water supply, sewerage, waste management and remediation activities</v></c><c r="C110" s="185"><f>IF(AND(C$48&gt;0,($S$133+$V$143)&gt;0), ($S$133+$V$143)/C$48,0)*C32</f><v>190.91272880455938</v></c><c r="D110" s="185"><f>IF(AND(D$48&gt;0,$S$134&gt;0), ($S$134)/D$48,0)*D32</f><v>0</v></c><c r="E110" s="185"><f>IF(AND(E$48&gt;0,$S$135&gt;0), ($S$135)/E$48,0)*E32</f><v>0</v></c><c r="F110" s="64"><f t="shared" si="8"/><v>190.91272880455938</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190.91272880455938</v></c></row><row r="111" spans="1:21" s="21" customFormat="1" ht="15.75"><c r="A111" s="22"/><c r="B111" s="183" t="str"><f>Translation!A76</f><v>Construction</v></c><c r="C111" s="185"><f>IF(AND(C$48&gt;0,($S$133+$V$143)&gt;0), ($S$133+$V$143)/C$48,0)*C33</f><v>339.40040676366129</v></c><c r="D111" s="185"><f>IF(AND(D$48&gt;0,$S$134&gt;0), ($S$134)/D$48,0)*D33</f><v>0</v></c><c r="E111" s="185"><f>IF(AND(E$48&gt;0,$S$135&gt;0), ($S$135)/E$48,0)*E33</f><v>0</v></c><c r="F111" s="64"><f t="shared" si="8"/><v>339.40040676366129</v></c><c r="G111" s="75"><f>'CO2 factors'!C$7*G33</f><v>82.473109411059525</v></c><c r="H111" s="75"><f>'CO2 factors'!D$7*H33</f><v>82.49376109554899</v></c><c r="I111" s="75"><f>'CO2 factors'!E$7*I33</f><v>0</v></c><c r="J111" s="75"><f>'CO2 factors'!F$7*J33</f><v>0</v></c><c r="K111" s="75"><f>'CO2 factors'!G$7*K33</f><v>0</v></c><c r="L111" s="75"><f>'CO2 factors'!H$7*L33</f><v>0</v></c><c r="M111" s="64"><f t="shared" si="10"/><v>164.96687050660853</v></c><c r="N111" s="75"><f>'CO2 factors'!J$7*N33</f><v>0</v></c><c r="O111" s="75"><f>'CO2 factors'!K$7*O33</f><v>0</v></c><c r="P111" s="75"><f>'CO2 factors'!L$7*P33</f><v>0</v></c><c r="Q111" s="75"><f>'CO2 factors'!M$7*Q33</f><v>0</v></c><c r="R111" s="75"><f>'CO2 factors'!N$7*R33</f><v>0</v></c><c r="S111" s="75"><f>'CO2 factors'!O$7*S33</f><v>0</v></c><c r="T111" s="64"><f t="shared" si="12"/><v>0</v></c><c r="U111" s="64"><f t="shared" si="13"/><v>504.36727727026982</v></c></row><row r="112" spans="1:21" s="21" customFormat="1" ht="15.75"><c r="A112" s="22"/><c r="B112" s="61" t="str"><f>Translation!A77</f><v>TERTIARY SECTOR</v></c><c r="C112" s="64"><f>SUM(C113:C120)</f><v>6959.6565091787079</v></c><c r="D112" s="64"><f>SUM(D113:D120)</f><v>0</v></c><c r="E112" s="64"><f>SUM(E113:E120)</f><v>0</v></c><c r="F112" s="64"><f t="shared" si="8"/><v>6959.6565091787079</v></c><c r="G112" s="64"><f t="shared" ref="G112:L112" si="21">SUM(G113:G120)</f><v>0</v></c><c r="H112" s="64"><f t="shared" si="21"/><v>395.68567854872668</v></c><c r="I112" s="64"><f t="shared" si="21"/><v>0</v></c><c r="J112" s="64"><f t="shared" si="21"/><v>21.238710138809843</v></c><c r="K112" s="64"><f t="shared" si="21"/><v>0</v></c><c r="L112" s="64"><f t="shared" si="21"/><v>0</v></c><c r="M112" s="64"><f t="shared" si="10"/><v>416.92438868753652</v></c><c r="N112" s="64"><f t="shared" ref="N112:S112" si="22">SUM(N113:N120)</f><v>0</v></c><c r="O112" s="64"><f t="shared" si="22"/><v>0</v></c><c r="P112" s="64"><f t="shared" si="22"/><v>0</v></c><c r="Q112" s="64"><f t="shared" si="22"/><v>0</v></c><c r="R112" s="64"><f t="shared" si="22"/><v>0</v></c><c r="S112" s="64"><f t="shared" si="22"/><v>0</v></c><c r="T112" s="64"><f t="shared" si="12"/><v>0</v></c><c r="U112" s="64"><f t="shared" si="13"/><v>7376.5808978662444</v></c></row><row r="113" spans="1:23" s="21" customFormat="1" ht="30"><c r="A113" s="22"/><c r="B113" s="183" t="str"><f>Translation!A78</f><v xml:space="preserve">Wholesale and retail trade; repair of motor vehicles and motorcycles </v></c><c r="C113" s="185"><f t="shared" ref="C113:C120" si="23">IF(AND(C$48&gt;0,($S$133+$V$143)&gt;0), ($S$133+$V$143)/C$48,0)*C35</f><v>2752.0277464229289</v></c><c r="D113" s="185"><f t="shared" ref="D113:D120" si="24">IF(AND(D$48&gt;0,$S$134&gt;0), ($S$134)/D$48,0)*D35</f><v>0</v></c><c r="E113" s="185"><f t="shared" ref="E113:E120" si="25">IF(AND(E$48&gt;0,$S$135&gt;0), ($S$135)/E$48,0)*E35</f><v>0</v></c><c r="F113" s="64"><f t="shared" si="8"/><v>2752.0277464229289</v></c><c r="G113" s="185"><f>'CO2 factors'!C$7*G35</f><v>0</v></c><c r="H113" s="185"><f>'CO2 factors'!D$7*H35</f><v>162.61923739972246</v></c><c r="I113" s="185"><f>'CO2 factors'!E$7*I35</f><v>0</v></c><c r="J113" s="185"><f>'CO2 factors'!F$7*J35</f><v>0</v></c><c r="K113" s="185"><f>'CO2 factors'!G$7*K35</f><v>0</v></c><c r="L113" s="185"><f>'CO2 factors'!H$7*L35</f><v>0</v></c><c r="M113" s="64"><f t="shared" si="10"/><v>162.61923739972246</v></c><c r="N113" s="185"><f>'CO2 factors'!J$7*N35</f><v>0</v></c><c r="O113" s="185"><f>'CO2 factors'!K$7*O35</f><v>0</v></c><c r="P113" s="185"><f>'CO2 factors'!L$7*P35</f><v>0</v></c><c r="Q113" s="185"><f>'CO2 factors'!M$7*Q35</f><v>0</v></c><c r="R113" s="185"><f>'CO2 factors'!N$7*R35</f><v>0</v></c><c r="S113" s="185"><f>'CO2 factors'!O$7*S35</f><v>0</v></c><c r="T113" s="64"><f t="shared" si="12"/><v>0</v></c><c r="U113" s="64"><f t="shared" si="13"/><v>2914.6469838226512</v></c></row><row r="114" spans="1:23" s="21" customFormat="1" ht="15.75"><c r="A114" s="22"/><c r="B114" s="183" t="str"><f>Translation!A79</f><v>Accommodation and food service activities</v></c><c r="C114" s="185"><f t="shared" si="23"/><v>2692.0574173312502</v></c><c r="D114" s="185"><f t="shared" si="24"/><v>0</v></c><c r="E114" s="185"><f t="shared" si="25"/><v>0</v></c><c r="F114" s="64"><f t="shared" si="8"/><v>2692.0574173312502</v></c><c r="G114" s="185"><f>'CO2 factors'!C$7*G36</f><v>0</v></c><c r="H114" s="185"><f>'CO2 factors'!D$7*H36</f><v>236.09355991945165</v></c><c r="I114" s="185"><f>'CO2 factors'!E$7*I36</f><v>0</v></c><c r="J114" s="185"><f>'CO2 factors'!F$7*J36</f><v>21.238710138809843</v></c><c r="K114" s="185"><f>'CO2 factors'!G$7*K36</f><v>0</v></c><c r="L114" s="185"><f>'CO2 factors'!H$7*L36</f><v>0</v></c><c r="M114" s="64"><f t="shared" si="10"/><v>257.33227005826149</v></c><c r="N114" s="185"><f>'CO2 factors'!J$7*N36</f><v>0</v></c><c r="O114" s="185"><f>'CO2 factors'!K$7*O36</f><v>0</v></c><c r="P114" s="185"><f>'CO2 factors'!L$7*P36</f><v>0</v></c><c r="Q114" s="185"><f>'CO2 factors'!M$7*Q36</f><v>0</v></c><c r="R114" s="185"><f>'CO2 factors'!N$7*R36</f><v>0</v></c><c r="S114" s="185"><f>'CO2 factors'!O$7*S36</f><v>0</v></c><c r="T114" s="64"><f t="shared" si="12"/><v>0</v></c><c r="U114" s="64"><f t="shared" si="13"/><v>2949.3896873895119</v></c></row><row r="115" spans="1:23" s="21" customFormat="1" ht="15.75"><c r="A115" s="22"/><c r="B115" s="183" t="str"><f>Translation!A80</f><v>General public administration and social security</v></c><c r="C115" s="185"><f t="shared" si="23"/><v>307.99080285044761</v></c><c r="D115" s="185"><f t="shared" si="24"/><v>0</v></c><c r="E115" s="185"><f t="shared" si="25"/><v>0</v></c><c r="F115" s="64"><f t="shared" si="8"/><v>307.99080285044761</v></c><c r="G115" s="185"><f>'CO2 factors'!C$7*G37</f><v>0</v></c><c r="H115" s="185"><f>'CO2 factors'!D$7*H37</f><v>7.7481723669924012</v></c><c r="I115" s="185"><f>'CO2 factors'!E$7*I37</f><v>0</v></c><c r="J115" s="185"><f>'CO2 factors'!F$7*J37</f><v>0</v></c><c r="K115" s="185"><f>'CO2 factors'!G$7*K37</f><v>0</v></c><c r="L115" s="185"><f>'CO2 factors'!H$7*L37</f><v>0</v></c><c r="M115" s="64"><f t="shared" si="10"/><v>7.7481723669924012</v></c><c r="N115" s="185"><f>'CO2 factors'!J$7*N37</f><v>0</v></c><c r="O115" s="185"><f>'CO2 factors'!K$7*O37</f><v>0</v></c><c r="P115" s="185"><f>'CO2 factors'!L$7*P37</f><v>0</v></c><c r="Q115" s="185"><f>'CO2 factors'!M$7*Q37</f><v>0</v></c><c r="R115" s="185"><f>'CO2 factors'!N$7*R37</f><v>0</v></c><c r="S115" s="185"><f>'CO2 factors'!O$7*S37</f><v>0</v></c><c r="T115" s="64"><f t="shared" si="12"/><v>0</v></c><c r="U115" s="64"><f t="shared" si="13"/><v>315.73897521743999</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223.85717019015613</v></c><c r="D117" s="185"><f t="shared" si="24"/><v>0</v></c><c r="E117" s="185"><f t="shared" si="25"/><v>0</v></c><c r="F117" s="64"><f t="shared" si="8"/><v>223.85717019015613</v></c><c r="G117" s="185"><f>'CO2 factors'!C$7*G39</f><v>0</v></c><c r="H117" s="185"><f>'CO2 factors'!D$7*H39</f><v>47.388297337652588</v></c><c r="I117" s="185"><f>'CO2 factors'!E$7*I39</f><v>0</v></c><c r="J117" s="185"><f>'CO2 factors'!F$7*J39</f><v>0</v></c><c r="K117" s="185"><f>'CO2 factors'!G$7*K39</f><v>0</v></c><c r="L117" s="185"><f>'CO2 factors'!H$7*L39</f><v>0</v></c><c r="M117" s="64"><f t="shared" si="10"/><v>47.388297337652588</v></c><c r="N117" s="185"><f>'CO2 factors'!J$7*N39</f><v>0</v></c><c r="O117" s="185"><f>'CO2 factors'!K$7*O39</f><v>0</v></c><c r="P117" s="185"><f>'CO2 factors'!L$7*P39</f><v>0</v></c><c r="Q117" s="185"><f>'CO2 factors'!M$7*Q39</f><v>0</v></c><c r="R117" s="185"><f>'CO2 factors'!N$7*R39</f><v>0</v></c><c r="S117" s="185"><f>'CO2 factors'!O$7*S39</f><v>0</v></c><c r="T117" s="64"><f t="shared" si="12"/><v>0</v></c><c r="U117" s="64"><f t="shared" si="13"/><v>271.24546752780873</v></c></row><row r="118" spans="1:23" s="21" customFormat="1" ht="15.75"><c r="A118" s="22"/><c r="B118" s="183" t="str"><f>Translation!A83</f><v>Human health and social work activities</v></c><c r="C118" s="185"><f t="shared" si="23"/><v>8.6014205634396426</v></c><c r="D118" s="185"><f t="shared" si="24"/><v>0</v></c><c r="E118" s="185"><f t="shared" si="25"/><v>0</v></c><c r="F118" s="64"><f t="shared" si="8"/><v>8.6014205634396426</v></c><c r="G118" s="185"><f>'CO2 factors'!C$7*G40</f><v>0</v></c><c r="H118" s="185"><f>'CO2 factors'!D$7*H40</f><v>-6.9152113503298045</v></c><c r="I118" s="185"><f>'CO2 factors'!E$7*I40</f><v>0</v></c><c r="J118" s="185"><f>'CO2 factors'!F$7*J40</f><v>0</v></c><c r="K118" s="185"><f>'CO2 factors'!G$7*K40</f><v>0</v></c><c r="L118" s="185"><f>'CO2 factors'!H$7*L40</f><v>0</v></c><c r="M118" s="64"><f t="shared" si="10"/><v>-6.9152113503298045</v></c><c r="N118" s="185"><f>'CO2 factors'!J$7*N40</f><v>0</v></c><c r="O118" s="185"><f>'CO2 factors'!K$7*O40</f><v>0</v></c><c r="P118" s="185"><f>'CO2 factors'!L$7*P40</f><v>0</v></c><c r="Q118" s="185"><f>'CO2 factors'!M$7*Q40</f><v>0</v></c><c r="R118" s="185"><f>'CO2 factors'!N$7*R40</f><v>0</v></c><c r="S118" s="185"><f>'CO2 factors'!O$7*S40</f><v>0</v></c><c r="T118" s="64"><f t="shared" si="12"/><v>0</v></c><c r="U118" s="64"><f t="shared" si="13"/><v>1.6862092131098381</v></c></row><row r="119" spans="1:23" s="21" customFormat="1" ht="15.75"><c r="A119" s="22"/><c r="B119" s="183" t="str"><f>Translation!A84</f><v>Other services</v></c><c r="C119" s="185"><f t="shared" si="23"/><v>737.30795372113323</v></c><c r="D119" s="185"><f t="shared" si="24"/><v>0</v></c><c r="E119" s="185"><f t="shared" si="25"/><v>0</v></c><c r="F119" s="64"><f t="shared" si="8"/><v>737.30795372113323</v></c><c r="G119" s="185"><f>'CO2 factors'!C$7*G41</f><v>0</v></c><c r="H119" s="185"><f>'CO2 factors'!D$7*H41</f><v>-51.248377124762591</v></c><c r="I119" s="185"><f>'CO2 factors'!E$7*I41</f><v>0</v></c><c r="J119" s="185"><f>'CO2 factors'!F$7*J41</f><v>0</v></c><c r="K119" s="185"><f>'CO2 factors'!G$7*K41</f><v>0</v></c><c r="L119" s="185"><f>'CO2 factors'!H$7*L41</f><v>0</v></c><c r="M119" s="64"><f t="shared" si="10"/><v>-51.248377124762591</v></c><c r="N119" s="185"><f>'CO2 factors'!J$7*N41</f><v>0</v></c><c r="O119" s="185"><f>'CO2 factors'!K$7*O41</f><v>0</v></c><c r="P119" s="185"><f>'CO2 factors'!L$7*P41</f><v>0</v></c><c r="Q119" s="185"><f>'CO2 factors'!M$7*Q41</f><v>0</v></c><c r="R119" s="185"><f>'CO2 factors'!N$7*R41</f><v>0</v></c><c r="S119" s="185"><f>'CO2 factors'!O$7*S41</f><v>0</v></c><c r="T119" s="64"><f t="shared" si="12"/><v>0</v></c><c r="U119" s="64"><f t="shared" si="13"/><v>686.05957659637068</v></c></row><row r="120" spans="1:23" s="21" customFormat="1" ht="15.75"><c r="A120" s="22"/><c r="B120" s="183" t="str"><f>Translation!A85</f><v>Public lighting</v></c><c r="C120" s="185"><f t="shared" si="23"/><v>237.81399809935169</v></c><c r="D120" s="185"><f t="shared" si="24"/><v>0</v></c><c r="E120" s="185"><f t="shared" si="25"/><v>0</v></c><c r="F120" s="64"><f t="shared" si="8"/><v>237.81399809935169</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237.81399809935169</v></c></row><row r="121" spans="1:23" s="21" customFormat="1" ht="15.75"><c r="A121" s="22"/><c r="B121" s="61" t="str"><f>Translation!A86</f><v>TRANSPORTS</v></c><c r="C121" s="64"><f>SUM(C122:C125)</f><v>212.37197278777296</v></c><c r="D121" s="64"><f>SUM(D122:D125)</f><v>0</v></c><c r="E121" s="64"><f>SUM(E122:E125)</f><v>0</v></c><c r="F121" s="64"><f t="shared" si="8"/><v>212.37197278777296</v></c><c r="G121" s="64"><f t="shared" ref="G121:L121" si="26">SUM(G122:G125)</f><v>0</v></c><c r="H121" s="64"><f t="shared" si="26"/><v>272.32510438504517</v></c><c r="I121" s="64"><f t="shared" si="26"/><v>266.95627108758333</v></c><c r="J121" s="64"><f t="shared" si="26"/><v>0</v></c><c r="K121" s="64"><f t="shared" si="26"/><v>0</v></c><c r="L121" s="64"><f t="shared" si="26"/><v>0</v></c><c r="M121" s="64"><f t="shared" si="10"/><v>539.2813754726285</v></c><c r="N121" s="64"><f t="shared" ref="N121:S121" si="27">SUM(N122:N125)</f><v>0</v></c><c r="O121" s="64"><f t="shared" si="27"/><v>0</v></c><c r="P121" s="64"><f t="shared" si="27"/><v>0</v></c><c r="Q121" s="64"><f t="shared" si="27"/><v>0</v></c><c r="R121" s="64"><f t="shared" si="27"/><v>0</v></c><c r="S121" s="64"><f t="shared" si="27"/><v>0</v></c><c r="T121" s="64"><f t="shared" si="12"/><v>0</v></c><c r="U121" s="64"><f t="shared" si="13"/><v>751.65334826040146</v></c></row><row r="122" spans="1:23" s="21" customFormat="1" ht="30"><c r="A122" s="22"/><c r="B122" s="183" t="str"><f>Translation!A87</f><v>Passenger transport by road (public transport, taxi, tourism, transfers, etc.)</v></c><c r="C122" s="185"><f>IF(AND(C$48&gt;0,($S$133+$V$143)&gt;0), ($S$133+$V$143)/C$48,0)*C44</f><v>1.2948818044975199</v></c><c r="D122" s="185"><f>IF(AND(D$48&gt;0,$S$134&gt;0), ($S$134)/D$48,0)*D44</f><v>0</v></c><c r="E122" s="185"><f>IF(AND(E$48&gt;0,$S$135&gt;0), ($S$135)/E$48,0)*E44</f><v>0</v></c><c r="F122" s="64"><f t="shared" si="8"/><v>1.2948818044975199</v></c><c r="G122" s="185"><f>'CO2 factors'!C$7*G44</f><v>0</v></c><c r="H122" s="185"><f>'CO2 factors'!D$7*H44</f><v>3.1341637193288983</v></c><c r="I122" s="185"><f>'CO2 factors'!E$7*I44</f><v>0.67396315389190475</v></c><c r="J122" s="185"><f>'CO2 factors'!F$7*J44</f><v>0</v></c><c r="K122" s="185"><f>'CO2 factors'!G$7*K44</f><v>0</v></c><c r="L122" s="185"><f>'CO2 factors'!H$7*L44</f><v>0</v></c><c r="M122" s="64"><f t="shared" si="10"/><v>3.8081268732208029</v></c><c r="N122" s="185"><f>'CO2 factors'!J$7*N44</f><v>0</v></c><c r="O122" s="185"><f>'CO2 factors'!K$7*O44</f><v>0</v></c><c r="P122" s="185"><f>'CO2 factors'!L$7*P44</f><v>0</v></c><c r="Q122" s="185"><f>'CO2 factors'!M$7*Q44</f><v>0</v></c><c r="R122" s="185"><f>'CO2 factors'!N$7*R44</f><v>0</v></c><c r="S122" s="185"><f>'CO2 factors'!O$7*S44</f><v>0</v></c><c r="T122" s="64"><f t="shared" si="12"/><v>0</v></c><c r="U122" s="64"><f t="shared" si="13"/><v>5.1030086777183232</v></c></row><row r="123" spans="1:23" s="21" customFormat="1" ht="15.75"><c r="A123" s="22"/><c r="B123" s="183" t="str"><f>Translation!A88</f><v>Freight transport by road and removal services</v></c><c r="C123" s="185"><f>IF(AND(C$48&gt;0,($S$133+$V$143)&gt;0), ($S$133+$V$143)/C$48,0)*C45</f><v>95.701025103570444</v></c><c r="D123" s="185"><f>IF(AND(D$48&gt;0,$S$134&gt;0), ($S$134)/D$48,0)*D45</f><v>0</v></c><c r="E123" s="185"><f>IF(AND(E$48&gt;0,$S$135&gt;0), ($S$135)/E$48,0)*E45</f><v>0</v></c><c r="F123" s="64"><f t="shared" si="8"/><v>95.701025103570444</v></c><c r="G123" s="185"><f>'CO2 factors'!C$7*G45</f><v>0</v></c><c r="H123" s="185"><f>'CO2 factors'!D$7*H45</f><v>219.44260352947626</v></c><c r="I123" s="185"><f>'CO2 factors'!E$7*I45</f><v>47.188418480143994</v></c><c r="J123" s="185"><f>'CO2 factors'!F$7*J45</f><v>0</v></c><c r="K123" s="185"><f>'CO2 factors'!G$7*K45</f><v>0</v></c><c r="L123" s="185"><f>'CO2 factors'!H$7*L45</f><v>0</v></c><c r="M123" s="64"><f t="shared" si="10"/><v>266.63102200962027</v></c><c r="N123" s="185"><f>'CO2 factors'!J$7*N45</f><v>0</v></c><c r="O123" s="185"><f>'CO2 factors'!K$7*O45</f><v>0</v></c><c r="P123" s="185"><f>'CO2 factors'!L$7*P45</f><v>0</v></c><c r="Q123" s="185"><f>'CO2 factors'!M$7*Q45</f><v>0</v></c><c r="R123" s="185"><f>'CO2 factors'!N$7*R45</f><v>0</v></c><c r="S123" s="185"><f>'CO2 factors'!O$7*S45</f><v>0</v></c><c r="T123" s="64"><f t="shared" si="12"/><v>0</v></c><c r="U123" s="64"><f t="shared" si="13"/><v>362.3320471131907</v></c></row><row r="124" spans="1:23" s="21" customFormat="1" ht="15.75"><c r="A124" s="22"/><c r="B124" s="183" t="str"><f>Translation!A89</f><v>Other fleet for public and private services</v></c><c r="C124" s="185"><f>IF(AND(C$48&gt;0,($S$133+$V$143)&gt;0), ($S$133+$V$143)/C$48,0)*C46</f><v>4.9728820486015843</v></c><c r="D124" s="185"><f>IF(AND(D$48&gt;0,$S$134&gt;0), ($S$134)/D$48,0)*D46</f><v>0</v></c><c r="E124" s="185"><f>IF(AND(E$48&gt;0,$S$135&gt;0), ($S$135)/E$48,0)*E46</f><v>0</v></c><c r="F124" s="64"><f t="shared" si="8"/><v>4.9728820486015843</v></c><c r="G124" s="185"><f>'CO2 factors'!C$7*G46</f><v>0</v></c><c r="H124" s="185"><f>'CO2 factors'!D$7*H46</f><v>1.0992625736413073</v></c><c r="I124" s="185"><f>'CO2 factors'!E$7*I46</f><v>10.736318845758065</v></c><c r="J124" s="185"><f>'CO2 factors'!F$7*J46</f><v>0</v></c><c r="K124" s="185"><f>'CO2 factors'!G$7*K46</f><v>0</v></c><c r="L124" s="185"><f>'CO2 factors'!H$7*L46</f><v>0</v></c><c r="M124" s="64"><f t="shared" si="10"/><v>11.835581419399372</v></c><c r="N124" s="185"><f>'CO2 factors'!J$7*N46</f><v>0</v></c><c r="O124" s="185"><f>'CO2 factors'!K$7*O46</f><v>0</v></c><c r="P124" s="185"><f>'CO2 factors'!L$7*P46</f><v>0</v></c><c r="Q124" s="185"><f>'CO2 factors'!M$7*Q46</f><v>0</v></c><c r="R124" s="185"><f>'CO2 factors'!N$7*R46</f><v>0</v></c><c r="S124" s="185"><f>'CO2 factors'!O$7*S46</f><v>0</v></c><c r="T124" s="64"><f t="shared" si="12"/><v>0</v></c><c r="U124" s="64"><f t="shared" si="13"/><v>16.808463468000955</v></c></row><row r="125" spans="1:23" s="21" customFormat="1" ht="15.75"><c r="A125" s="22"/><c r="B125" s="182" t="str"><f>Translation!A90</f><v>Private transports</v></c><c r="C125" s="185"><f>IF(AND(C$48&gt;0,($S$133+$V$143)&gt;0), ($S$133+$V$143)/C$48,0)*C47</f><v>110.40318383110342</v></c><c r="D125" s="185"><f>IF(AND(D$48&gt;0,$S$134&gt;0), ($S$134)/D$48,0)*D47</f><v>0</v></c><c r="E125" s="185"><f>IF(AND(E$48&gt;0,$S$135&gt;0), ($S$135)/E$48,0)*E47</f><v>0</v></c><c r="F125" s="64"><f t="shared" si="8"/><v>110.40318383110342</v></c><c r="G125" s="185"><f>'CO2 factors'!C$7*G47</f><v>0</v></c><c r="H125" s="185"><f>'CO2 factors'!D$7*H47</f><v>48.649074562598663</v></c><c r="I125" s="185"><f>'CO2 factors'!E$7*I47</f><v>208.35757060778934</v></c><c r="J125" s="185"><f>'CO2 factors'!F$7*J47</f><v>0</v></c><c r="K125" s="185"><f>'CO2 factors'!G$7*K47</f><v>0</v></c><c r="L125" s="185"><f>'CO2 factors'!H$7*L47</f><v>0</v></c><c r="M125" s="64"><f t="shared" si="10"/><v>257.00664517038803</v></c><c r="N125" s="185"><f>'CO2 factors'!J$7*N47</f><v>0</v></c><c r="O125" s="185"><f>'CO2 factors'!K$7*O47</f><v>0</v></c><c r="P125" s="185"><f>'CO2 factors'!L$7*P47</f><v>0</v></c><c r="Q125" s="185"><f>'CO2 factors'!M$7*Q47</f><v>0</v></c><c r="R125" s="185"><f>'CO2 factors'!N$7*R47</f><v>0</v></c><c r="S125" s="185"><f>'CO2 factors'!O$7*S47</f><v>0</v></c><c r="T125" s="64"><f t="shared" si="12"/><v>0</v></c><c r="U125" s="64"><f t="shared" si="13"/><v>367.40982900149146</v></c></row><row r="126" spans="1:23" s="21" customFormat="1" ht="15.75"><c r="A126" s="22"/><c r="B126" s="73" t="str"><f>Translation!A118</f><v>TOTAL FOR INTERNAL MARKET</v></c><c r="C126" s="65"><f>C95+C105+C108+C112+C121</f><v>13177.609225869914</v></c><c r="D126" s="65"><f>D95+D105+D108+D112+D121</f><v>0</v></c><c r="E126" s="65"><f>E95+E105+E108+E112+E121</f><v>0</v></c><c r="F126" s="64"><f t="shared" si="8"/><v>13177.609225869914</v></c><c r="G126" s="65"><f t="shared" ref="G126:L126" si="28">G95+G105+G108+G112+G121</f><v>164.94621882211905</v></c><c r="H126" s="65"><f t="shared" si="28"/><v>1865.7302913075978</v></c><c r="I126" s="65"><f t="shared" si="28"/><v>266.95627108758333</v></c><c r="J126" s="65"><f t="shared" si="28"/><v>237.72314936172452</v></c><c r="K126" s="65"><f t="shared" si="28"/><v>0</v></c><c r="L126" s="65"><f t="shared" si="28"/><v>0</v></c><c r="M126" s="64"><f t="shared" si="10"/><v>2535.355930579025</v></c><c r="N126" s="65"><f t="shared" ref="N126:S126" si="29">N95+N105+N108+N112+N121</f><v>0</v></c><c r="O126" s="65"><f t="shared" si="29"/><v>0</v></c><c r="P126" s="65"><f t="shared" si="29"/><v>0</v></c><c r="Q126" s="65"><f t="shared" si="29"/><v>0</v></c><c r="R126" s="65"><f t="shared" si="29"/><v>0</v></c><c r="S126" s="65"><f t="shared" si="29"/><v>0</v></c><c r="T126" s="64"><f t="shared" si="12"/><v>0</v></c><c r="U126" s="64"><f t="shared" si="13"/><v>15712.96515644894</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1224.5380275838345</v></c><c r="D133" s="189"><f>'CO2 factors'!D$7*D69</f><v>11953.071198286078</v></c><c r="E133" s="189"><f>'CO2 factors'!E$7*E69</f><v>0</v></c><c r="F133" s="189"><f>'CO2 factors'!F$7*F69</f><v>0</v></c><c r="G133" s="189"><f>'CO2 factors'!G$7*G69</f><v>0</v></c><c r="H133" s="189"><f>'CO2 factors'!H$7*H69</f><v>0</v></c><c r="I133" s="59"><f>SUM(C133:H133)</f><v>13177.609225869912</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13177.609225869912</v></c><c r="T133" s="58"/><c r="U133" s="321" t="str"><f>Translation!A124</f><v>Electricity</v></c><c r="V133" s="322"/><c r="W133" s="190"><f>IF(S59&gt;0,S133/S59,0)</f><v>0.61586368712244477</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1224.5380275838345</v></c><c r="D136" s="53"><f t="shared" si="30"/><v>11953.071198286078</v></c><c r="E136" s="53"><f t="shared" si="30"/><v>0</v></c><c r="F136" s="53"><f t="shared" si="30"/><v>0</v></c><c r="G136" s="53"><f t="shared" si="30"/><v>0</v></c><c r="H136" s="53"><f t="shared" si="30"/><v>0</v></c><c r="I136" s="53"><f t="shared" si="30"/><v>13177.609225869912</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13177.609225869912</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1389.4842464059536</v></c><c r="D143" s="186"><f>'CO2 factors'!D$7*D79</f><v>13818.801489593676</v></c><c r="E143" s="186"><f>'CO2 factors'!E$7*E79</f><v>266.95627108758333</v></c><c r="F143" s="186"><f>'CO2 factors'!F$7*F79</f><v>237.72314936172452</v></c><c r="G143" s="186"><f>'CO2 factors'!G$7*G79</f><v>0</v></c><c r="H143" s="186"><f>'CO2 factors'!H$7*H79</f><v>0</v></c><c r="I143" s="53"><f>SUM(C143:H143)</f><v>15712.965156448936</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15712.965156448936</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Skyros</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1748</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1689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15.403911025796939</v></c><c r="I14" s="221"/><c r="J14" s="221"><v>3.2792457694894335</v></c><c r="K14" s="323"><v>566.73017556749016</v></c><c r="L14" s="323"><v>27.069875472883318</v></c><c r="M14" s="324"><v>157.71306424497419</v></c></row><row r="15" spans="1:13" s="33" customFormat="1" ht="30"><c r="B15" s="340"/><c r="C15" s="218" t="s"><v>1690</v></c><c r="D15" s="218" t="s"><v>1689</v></c><c r="E15" s="219"><v>2012</v></c><c r="F15" s="220"><v>2020</v></c><c r="G15" s="221"/><c r="H15" s="221"><v>108.00555947259191</v></c><c r="I15" s="221"><v>88.843282791972342</v></c><c r="J15" s="221"><v>52.721955742701539</v></c><c r="K15" s="342"/><c r="L15" s="342"/><c r="M15" s="344"/></row><row r="16" spans="1:13" s="33" customFormat="1" ht="45"><c r="B16" s="339" t="str"><f>Translation!A62</f><v>Heating and cooling</v></c><c r="C16" s="218" t="s"><v>1691</v></c><c r="D16" s="218" t="s"><v>1689</v></c><c r="E16" s="219"><v>2012</v></c><c r="F16" s="220"><v>2020</v></c><c r="G16" s="221"/><c r="H16" s="221"><v>49.554643024743804</v></c><c r="I16" s="221"/><c r="J16" s="221"><v>11.979063189123634</v></c><c r="K16" s="342"/><c r="L16" s="342"/><c r="M16" s="344"/></row><row r="17" spans="2:13" s="33" customFormat="1" ht="30"><c r="B17" s="341"/><c r="C17" s="218" t="s"><v>1692</v></c><c r="D17" s="218" t="s"><v>1689</v></c><c r="E17" s="219"><v>2012</v></c><c r="F17" s="220"><v>2020</v></c><c r="G17" s="221"/><c r="H17" s="221"><v>-479.51967268544348</v></c><c r="I17" s="221"/><c r="J17" s="221"><v>-128.97794665142848</v></c><c r="K17" s="342"/><c r="L17" s="342"/><c r="M17" s="344"/></row><row r="18" spans="2:13" s="33" customFormat="1" ht="45"><c r="B18" s="341"/><c r="C18" s="218" t="s"><v>1693</v></c><c r="D18" s="218" t="s"><v>1689</v></c><c r="E18" s="219"><v>2012</v></c><c r="F18" s="220"><v>2020</v></c><c r="G18" s="221"/><c r="H18" s="221"><v>49.554643024743804</v></c><c r="I18" s="221"/><c r="J18" s="221"><v>11.979063189123634</v></c><c r="K18" s="342"/><c r="L18" s="342"/><c r="M18" s="344"/></row><row r="19" spans="2:13" s="33" customFormat="1" ht="45"><c r="B19" s="340"/><c r="C19" s="218" t="s"><v>1694</v></c><c r="D19" s="218" t="s"><v>1689</v></c><c r="E19" s="219"><v>2012</v></c><c r="F19" s="220"><v>2020</v></c><c r="G19" s="221"/><c r="H19" s="221"><v>456.37895376149066</v></c><c r="I19" s="221"/><c r="J19" s="221"><v>110.32250444361813</v></c><c r="K19" s="342"/><c r="L19" s="342"/><c r="M19" s="344"/></row><row r="20" spans="2:13" s="33" customFormat="1" ht="45"><c r="B20" s="339" t="str"><f>Translation!A63</f><v>Lighting</v></c><c r="C20" s="218" t="s"><v>1695</v></c><c r="D20" s="218" t="s"><v>1689</v></c><c r="E20" s="219"><v>2012</v></c><c r="F20" s="220"><v>2020</v></c><c r="G20" s="221"/><c r="H20" s="221"><v>7.9104055607054358</v></c><c r="I20" s="221"/><c r="J20" s="221"><v>2.1205537192270438</v></c><c r="K20" s="342"/><c r="L20" s="342"/><c r="M20" s="344"/></row><row r="21" spans="2:13" s="33" customFormat="1" ht="30"><c r="B21" s="340"/><c r="C21" s="218" t="s"><v>1696</v></c><c r="D21" s="218" t="s"><v>1689</v></c><c r="E21" s="219"><v>2012</v></c><c r="F21" s="220"><v>2020</v></c><c r="G21" s="221"/><c r="H21" s="221"><v>109.27097076666541</v></c><c r="I21" s="221"/><c r="J21" s="221"><v>29.292425234796408</v></c><c r="K21" s="342"/><c r="L21" s="342"/><c r="M21" s="344"/></row><row r="22" spans="2:13" s="33" customFormat="1" ht="45"><c r="B22" s="339" t="str"><f>Translation!A64</f><v>Cooking</v></c><c r="C22" s="218" t="s"><v>1697</v></c><c r="D22" s="218" t="s"><v>1689</v></c><c r="E22" s="219"><v>2012</v></c><c r="F22" s="220"><v>2020</v></c><c r="G22" s="221"/><c r="H22" s="221"><v>7.3002589335875303</v></c><c r="I22" s="221"/><c r="J22" s="221"><v>1.7139182121496157</v></c><c r="K22" s="342"/><c r="L22" s="342"/><c r="M22" s="344"/></row><row r="23" spans="2:13" s="33" customFormat="1" ht="45"><c r="B23" s="340"/><c r="C23" s="218" t="s"><v>1698</v></c><c r="D23" s="218" t="s"><v>1689</v></c><c r="E23" s="219"><v>2012</v></c><c r="F23" s="220"><v>2020</v></c><c r="G23" s="221"/><c r="H23" s="221"><v>67.232540301715034</v></c><c r="I23" s="221"/><c r="J23" s="221"><v>15.784518922014993</v></c><c r="K23" s="342"/><c r="L23" s="342"/><c r="M23" s="344"/></row><row r="24" spans="2:13" s="33" customFormat="1" ht="45"><c r="B24" s="339" t="str"><f>Translation!A65</f><v>Refrigerator and freezers</v></c><c r="C24" s="218" t="s"><v>1699</v></c><c r="D24" s="218" t="s"><v>1689</v></c><c r="E24" s="219"><v>2012</v></c><c r="F24" s="220"><v>2020</v></c><c r="G24" s="221"/><c r="H24" s="221"><v>7.7587453650533762</v></c><c r="I24" s="221"/><c r="J24" s="221"><v>2.0798979539209137</v></c><c r="K24" s="342"/><c r="L24" s="342"/><c r="M24" s="344"/></row><row r="25" spans="2:13" s="33" customFormat="1" ht="45"><c r="B25" s="340"/><c r="C25" s="218" t="s"><v>1700</v></c><c r="D25" s="218" t="s"><v>1689</v></c><c r="E25" s="219"><v>2012</v></c><c r="F25" s="220"><v>2020</v></c><c r="G25" s="221"/><c r="H25" s="221"><v>71.455021690620924</v></c><c r="I25" s="221"/><c r="J25" s="221"><v>19.155049743196287</v></c><c r="K25" s="342"/><c r="L25" s="342"/><c r="M25" s="344"/></row><row r="26" spans="2:13" s="33" customFormat="1" ht="45"><c r="B26" s="339" t="str"><f>Translation!A66</f><v>Laundry machines and dryers</v></c><c r="C26" s="218" t="s"><v>1699</v></c><c r="D26" s="218" t="s"><v>1689</v></c><c r="E26" s="219"><v>2012</v></c><c r="F26" s="220"><v>2020</v></c><c r="G26" s="221"/><c r="H26" s="221"><v>0.47220828532752218</v></c><c r="I26" s="221"/><c r="J26" s="221"><v>0.12658554961995427</v></c><c r="K26" s="342"/><c r="L26" s="342"/><c r="M26" s="344"/></row><row r="27" spans="2:13" s="33" customFormat="1" ht="45"><c r="B27" s="340"/><c r="C27" s="218" t="s"><v>1700</v></c><c r="D27" s="218" t="s"><v>1689</v></c><c r="E27" s="219"><v>2012</v></c><c r="F27" s="220"><v>2020</v></c><c r="G27" s="221"/><c r="H27" s="221"><v>4.3488543163774818</v></c><c r="I27" s="221"/><c r="J27" s="221"><v>1.1658035892295529</v></c><c r="K27" s="342"/><c r="L27" s="342"/><c r="M27" s="344"/></row><row r="28" spans="2:13" s="33" customFormat="1" ht="45"><c r="B28" s="339" t="str"><f>Translation!A67</f><v>Dish washing</v></c><c r="C28" s="218" t="s"><v>1699</v></c><c r="D28" s="218" t="s"><v>1689</v></c><c r="E28" s="219"><v>2012</v></c><c r="F28" s="220"><v>2020</v></c><c r="G28" s="221"/><c r="H28" s="221"><v>0.66109159945820772</v></c><c r="I28" s="221"/><c r="J28" s="221"><v>0.17721976947238241</v></c><c r="K28" s="342"/><c r="L28" s="342"/><c r="M28" s="344"/></row><row r="29" spans="2:13" s="33" customFormat="1" ht="45"><c r="B29" s="340"/><c r="C29" s="218" t="s"><v>1700</v></c><c r="D29" s="218" t="s"><v>1689</v></c><c r="E29" s="219"><v>2012</v></c><c r="F29" s="220"><v>2020</v></c><c r="G29" s="221"/><c r="H29" s="221"><v>6.0883960429281512</v></c><c r="I29" s="221"/><c r="J29" s="221"><v>1.6321250249259012</v></c><c r="K29" s="342"/><c r="L29" s="342"/><c r="M29" s="344"/></row><row r="30" spans="2:13" s="33" customFormat="1" ht="45"><c r="B30" s="339" t="str"><f>Translation!A68</f><v>Tv sets</v></c><c r="C30" s="218" t="s"><v>1699</v></c><c r="D30" s="218" t="s"><v>1689</v></c><c r="E30" s="219"><v>2012</v></c><c r="F30" s="220"><v>2020</v></c><c r="G30" s="221"/><c r="H30" s="221"><v>0.61423400806638206</v></c><c r="I30" s="221"/><c r="J30" s="221"><v>0.16465858800923647</v></c><c r="K30" s="342"/><c r="L30" s="342"/><c r="M30" s="344"/></row><row r="31" spans="2:13" s="33" customFormat="1" ht="45"><c r="B31" s="340"/><c r="C31" s="218" t="s"><v>1700</v></c><c r="D31" s="218" t="s"><v>1689</v></c><c r="E31" s="219"><v>2012</v></c><c r="F31" s="220"><v>2020</v></c><c r="G31" s="221"/><c r="H31" s="221"><v>5.6568558838415708</v></c><c r="I31" s="221"/><c r="J31" s="221"><v>1.5164414379938131</v></c><c r="K31" s="342"/><c r="L31" s="342"/><c r="M31" s="344"/></row><row r="32" spans="2:13" s="33" customFormat="1" ht="45"><c r="B32" s="35" t="str"><f>Translation!A69</f><v>Other electric appliances</v></c><c r="C32" s="218" t="s"><v>1699</v></c><c r="D32" s="218" t="s"><v>1689</v></c><c r="E32" s="219"><v>2012</v></c><c r="F32" s="220"><v>2020</v></c><c r="G32" s="221"/><c r="H32" s="221"><v>5.5273166372094744</v></c><c r="I32" s="221"/><c r="J32" s="221"><v>1.4817156670926326</v></c><c r="K32" s="342"/><c r="L32" s="342"/><c r="M32" s="344"/></row><row r="33" spans="2:13" s="33" customFormat="1" ht="45"><c r="B33" s="35"/><c r="C33" s="218" t="s"><v>1700</v></c><c r="D33" s="218" t="s"><v>1689</v></c><c r="E33" s="219"><v>2012</v></c><c r="F33" s="220"><v>2020</v></c><c r="G33" s="221"/><c r="H33" s="221"><v>50.904432562223519</v></c><c r="I33" s="221"/><c r="J33" s="221"><v>13.64602395756285</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5.4736376086641236</v></c><c r="I37" s="221"/><c r="J37" s="221"><v>1.387640884952513</v></c><c r="K37" s="323"><v>54.7878792463857</v></c><c r="L37" s="323"/><c r="M37" s="324"><v>13.8894655945628</v></c></row><row r="38" spans="2:13" s="33" customFormat="1" ht="45"><c r="B38" s="35"/><c r="C38" s="218" t="s"><v>1703</v></c><c r="D38" s="218" t="s"><v>1702</v></c><c r="E38" s="219"><v>2012</v></c><c r="F38" s="220"><v>2020</v></c><c r="G38" s="221"/><c r="H38" s="221"><v>50.410069624830307</v></c><c r="I38" s="221"/><c r="J38" s="221"><v>12.779631869392485</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8.0814608962294496</v></c><c r="I43" s="221"/><c r="J43" s="221"><v>2.0863431892652846</v></c><c r="K43" s="323"><v>185.91456685559001</v></c><c r="L43" s="323"/><c r="M43" s="324"><v>49.14195476639</v></c></row><row r="44" spans="2:13" s="33" customFormat="1" ht="45"><c r="B44" s="340"/><c r="C44" s="218" t="s"><v>1705</v></c><c r="D44" s="218" t="s"><v>1702</v></c><c r="E44" s="219"><v>2012</v></c><c r="F44" s="220"><v>2020</v></c><c r="G44" s="221"/><c r="H44" s="221"><v>72.893434851732707</v></c><c r="I44" s="221"/><c r="J44" s="221"><v>18.818468999422798</v></c><c r="K44" s="342"/><c r="L44" s="342"/><c r="M44" s="344"/></row><row r="45" spans="2:13" s="33" customFormat="1" ht="60"><c r="B45" s="339" t="str"><f>Translation!A75</f><v>Water supply, sewerage, waste management and remediation activities</v></c><c r="C45" s="218" t="s"><v>1706</v></c><c r="D45" s="218" t="s"><v>1689</v></c><c r="E45" s="219"><v>2012</v></c><c r="F45" s="220"><v>2020</v></c><c r="G45" s="221"/><c r="H45" s="221"><v>3.2201929466876513</v></c><c r="I45" s="221"/><c r="J45" s="221"><v>0.863241723483548</v></c><c r="K45" s="342"/><c r="L45" s="342"/><c r="M45" s="344"/></row><row r="46" spans="2:13" s="33" customFormat="1" ht="60"><c r="B46" s="340"/><c r="C46" s="218" t="s"><v>1707</v></c><c r="D46" s="218" t="s"><v>1689</v></c><c r="E46" s="219"><v>2012</v></c><c r="F46" s="220"><v>2020</v></c><c r="G46" s="221"/><c r="H46" s="221"><v>29.045605464565192</v></c><c r="I46" s="221"/><c r="J46" s="221"><v>7.7862969505974133</v></c><c r="K46" s="342"/><c r="L46" s="342"/><c r="M46" s="344"/></row><row r="47" spans="2:13" s="33" customFormat="1" ht="45"><c r="B47" s="35" t="str"><f>Translation!A76</f><v>Construction</v></c><c r="C47" s="218" t="s"><v>1708</v></c><c r="D47" s="218" t="s"><v>1702</v></c><c r="E47" s="219"><v>2012</v></c><c r="F47" s="220"><v>2020</v></c><c r="G47" s="221"/><c r="H47" s="221"><v>7.6312909932942903</v></c><c r="I47" s="221"/><c r="J47" s="221"><v>2.0548745788663734</v></c><c r="K47" s="342"/><c r="L47" s="342"/><c r="M47" s="344"/></row><row r="48" spans="2:13" s="33" customFormat="1" ht="45"><c r="B48" s="35"/><c r="C48" s="218" t="s"><v>1709</v></c><c r="D48" s="218" t="s"><v>1702</v></c><c r="E48" s="219"><v>2012</v></c><c r="F48" s="220"><v>2020</v></c><c r="G48" s="221"/><c r="H48" s="221"><v>68.832977106143119</v></c><c r="I48" s="221"/><c r="J48" s="221"><v>18.534627360957124</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41.270089489538805</v></c><c r="I52" s="221"/><c r="J52" s="221"><v>11.005988391796969</v></c><c r="K52" s="323"><v>1365.0397890583899</v></c><c r="L52" s="323"><v>14.7834756519227</v></c><c r="M52" s="324"><v>369.477584611883</v></c></row><row r="53" spans="2:13" s="33" customFormat="1" ht="105"><c r="B53" s="341"/><c r="C53" s="218" t="s"><v>1711</v></c><c r="D53" s="218" t="s"><v>1702</v></c><c r="E53" s="219"><v>2012</v></c><c r="F53" s="220"><v>2020</v></c><c r="G53" s="221"/><c r="H53" s="221"><v>315.16953022884263</v></c><c r="I53" s="221"/><c r="J53" s="221"><v>84.050028339019065</v></c><c r="K53" s="342"/><c r="L53" s="342"/><c r="M53" s="344"/></row><row r="54" spans="2:13" s="33" customFormat="1" ht="30"><c r="B54" s="340"/><c r="C54" s="218" t="s"><v>1692</v></c><c r="D54" s="218" t="s"><v>1702</v></c><c r="E54" s="219"><v>2012</v></c><c r="F54" s="220"><v>2020</v></c><c r="G54" s="221"/><c r="H54" s="221"><v>-33.785208879218168</v></c><c r="I54" s="221"/><c r="J54" s="221"><v>-9.0943615534197306</v></c><c r="K54" s="342"/><c r="L54" s="342"/><c r="M54" s="344"/></row><row r="55" spans="2:13" s="33" customFormat="1" ht="45"><c r="B55" s="339" t="str"><f>Translation!A79</f><v>Accommodation and food service activities</v></c><c r="C55" s="218" t="s"><v>1712</v></c><c r="D55" s="218" t="s"><v>1702</v></c><c r="E55" s="219"><v>2012</v></c><c r="F55" s="220"><v>2020</v></c><c r="G55" s="221"/><c r="H55" s="221"><v>54.719109960500241</v></c><c r="I55" s="221"/><c r="J55" s="221"><v>14.404790281645141</v></c><c r="K55" s="342"/><c r="L55" s="342"/><c r="M55" s="344"/></row><row r="56" spans="2:13" s="33" customFormat="1" ht="135"><c r="B56" s="341"/><c r="C56" s="218" t="s"><v>1713</v></c><c r="D56" s="218" t="s"><v>1702</v></c><c r="E56" s="219"><v>2012</v></c><c r="F56" s="220"><v>2020</v></c><c r="G56" s="221"/><c r="H56" s="221"><v>432.15236875048623</v></c><c r="I56" s="221"/><c r="J56" s="221"><v>113.76398932775919</v></c><c r="K56" s="342"/><c r="L56" s="342"/><c r="M56" s="344"/></row><row r="57" spans="2:13" s="33" customFormat="1" ht="60"><c r="B57" s="341"/><c r="C57" s="218" t="s"><v>1714</v></c><c r="D57" s="218" t="s"><v>1702</v></c><c r="E57" s="219"><v>2012</v></c><c r="F57" s="220"><v>2020</v></c><c r="G57" s="221"/><c r="H57" s="221"><v>13.163934832020054</v></c><c r="I57" s="221"><v>23.696349882123588</v></c><c r="J57" s="221"><v>9.8595652998895584</v></c><c r="K57" s="342"/><c r="L57" s="342"/><c r="M57" s="344"/></row><row r="58" spans="2:13" s="33" customFormat="1" ht="45"><c r="B58" s="341"/><c r="C58" s="218" t="s"><v>1715</v></c><c r="D58" s="218" t="s"><v>1702</v></c><c r="E58" s="219"><v>2012</v></c><c r="F58" s="220"><v>2020</v></c><c r="G58" s="221"/><c r="H58" s="221"><v>54.719109960500241</v></c><c r="I58" s="221"/><c r="J58" s="221"><v>14.404790281645141</v></c><c r="K58" s="342"/><c r="L58" s="342"/><c r="M58" s="344"/></row><row r="59" spans="2:13" s="33" customFormat="1" ht="165"><c r="B59" s="341"/><c r="C59" s="218" t="s"><v>1716</v></c><c r="D59" s="218" t="s"><v>1702</v></c><c r="E59" s="219"><v>2012</v></c><c r="F59" s="220"><v>2020</v></c><c r="G59" s="221"/><c r="H59" s="221"><v>491.78692727162951</v></c><c r="I59" s="221"/><c r="J59" s="221"><v>129.46277005822574</v></c><c r="K59" s="342"/><c r="L59" s="342"/><c r="M59" s="344"/></row><row r="60" spans="2:13" s="33" customFormat="1" ht="60"><c r="B60" s="340"/><c r="C60" s="218" t="s"><v>1717</v></c><c r="D60" s="218" t="s"><v>1702</v></c><c r="E60" s="219"><v>2012</v></c><c r="F60" s="220"><v>2020</v></c><c r="G60" s="221"/><c r="H60" s="221"><v>-14.887263493057819</v></c><c r="I60" s="221"><v>10.663357446955665</v></c><c r="J60" s="221"><v>-1.1715482984937908</v></c><c r="K60" s="342"/><c r="L60" s="342"/><c r="M60" s="344"/></row><row r="61" spans="2:13" s="33" customFormat="1" ht="45"><c r="B61" s="339" t="str"><f>Translation!A80</f><v>General public administration and social security</v></c><c r="C61" s="218" t="s"><v>1718</v></c><c r="D61" s="218" t="s"><v>1689</v></c><c r="E61" s="219"><v>2012</v></c><c r="F61" s="220"><v>2020</v></c><c r="G61" s="221"/><c r="H61" s="221"><v>4.6814920378981491</v></c><c r="I61" s="221"/><c r="J61" s="221"><v>1.2546575303288894</v></c><c r="K61" s="342"/><c r="L61" s="342"/><c r="M61" s="344"/></row><row r="62" spans="2:13" s="33" customFormat="1" ht="165"><c r="B62" s="341"/><c r="C62" s="218" t="s"><v>1719</v></c><c r="D62" s="218" t="s"><v>1689</v></c><c r="E62" s="219"><v>2012</v></c><c r="F62" s="220"><v>2020</v></c><c r="G62" s="221"/><c r="H62" s="221"><v>50.564044294560318</v></c><c r="I62" s="221"/><c r="J62" s="221"><v>13.551354658934239</v></c><c r="K62" s="342"/><c r="L62" s="342"/><c r="M62" s="344"/></row><row r="63" spans="2:13" s="33" customFormat="1" ht="30"><c r="B63" s="340"/><c r="C63" s="218" t="s"><v>1720</v></c><c r="D63" s="218" t="s"><v>1689</v></c><c r="E63" s="219"><v>2012</v></c><c r="F63" s="220"><v>2020</v></c><c r="G63" s="221"/><c r="H63" s="221"><v>-11.376145345964082</v></c><c r="I63" s="221"/><c r="J63" s="221"><v>-3.0590859063918794</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3.1103794171148262</v></c><c r="I65" s="221"/><c r="J65" s="221"><v>0.83317272019566091</v></c><c r="K65" s="342"/><c r="L65" s="342"/><c r="M65" s="344"/></row><row r="66" spans="2:13" s="33" customFormat="1" ht="120"><c r="B66" s="341"/><c r="C66" s="218" t="s"><v>1723</v></c><c r="D66" s="218" t="s"><v>1722</v></c><c r="E66" s="219"><v>2012</v></c><c r="F66" s="220"><v>2020</v></c><c r="G66" s="221"/><c r="H66" s="221"><v>34.774393152709109</v></c><c r="I66" s="221"/><c r="J66" s="221"><v>9.3149651059017433</v></c><c r="K66" s="342"/><c r="L66" s="342"/><c r="M66" s="344"/></row><row r="67" spans="2:13" s="33" customFormat="1" ht="30"><c r="B67" s="340"/><c r="C67" s="218" t="s"><v>1724</v></c><c r="D67" s="218" t="s"><v>1722</v></c><c r="E67" s="219"><v>2012</v></c><c r="F67" s="220"><v>2020</v></c><c r="G67" s="221"/><c r="H67" s="221"><v>-41.248369578120119</v></c><c r="I67" s="221"/><c r="J67" s="221"><v>-11.060424881957765</v></c><c r="K67" s="342"/><c r="L67" s="342"/><c r="M67" s="344"/></row><row r="68" spans="2:13" s="33" customFormat="1" ht="45"><c r="B68" s="339" t="str"><f>Translation!A83</f><v>Human health and social work activities</v></c><c r="C68" s="218" t="s"><v>1725</v></c><c r="D68" s="218" t="s"><v>1726</v></c><c r="E68" s="219"><v>2012</v></c><c r="F68" s="220"><v>2020</v></c><c r="G68" s="221"/><c r="H68" s="221"><v>0.15550828658645818</v></c><c r="I68" s="221"/><c r="J68" s="221"><v>4.1654031489290193E-2</v></c><c r="K68" s="342"/><c r="L68" s="342"/><c r="M68" s="344"/></row><row r="69" spans="2:13" s="33" customFormat="1" ht="165"><c r="B69" s="341"/><c r="C69" s="218" t="s"><v>1719</v></c><c r="D69" s="218" t="s"><v>1726</v></c><c r="E69" s="219"><v>2012</v></c><c r="F69" s="220"><v>2020</v></c><c r="G69" s="221"/><c r="H69" s="221"><v>1.502236884774498</v></c><c r="I69" s="221"/><c r="J69" s="221"><v>0.40238513259019881</v></c><c r="K69" s="342"/><c r="L69" s="342"/><c r="M69" s="344"/></row><row r="70" spans="2:13" s="33" customFormat="1" ht="45"><c r="B70" s="340"/><c r="C70" s="218" t="s"><v>1727</v></c><c r="D70" s="218" t="s"><v>1728</v></c><c r="E70" s="219"><v>2012</v></c><c r="F70" s="220"><v>2020</v></c><c r="G70" s="221"/><c r="H70" s="221"><v>-7.5247156498436302E-2</v></c><c r="I70" s="221"><v>4.265307777184514</v></c><c r="J70" s="221"><v>1.1183999677224266</v></c><c r="K70" s="342"/><c r="L70" s="342"/><c r="M70" s="344"/></row><row r="71" spans="2:13" s="33" customFormat="1" ht="45"><c r="B71" s="339" t="str"><f>Translation!A84</f><v>Other services</v></c><c r="C71" s="218" t="s"><v>1729</v></c><c r="D71" s="218" t="s"><v>1702</v></c><c r="E71" s="219"><v>2012</v></c><c r="F71" s="220"><v>2020</v></c><c r="G71" s="221"/><c r="H71" s="221"><v>9.2475570893228802</v></c><c r="I71" s="221"/><c r="J71" s="221"><v>2.4661566581534213</v></c><c r="K71" s="342"/><c r="L71" s="342"/><c r="M71" s="344"/></row><row r="72" spans="2:13" s="33" customFormat="1" ht="105"><c r="B72" s="341"/><c r="C72" s="218" t="s"><v>1711</v></c><c r="D72" s="218" t="s"><v>1702</v></c><c r="E72" s="219"><v>2012</v></c><c r="F72" s="220"><v>2020</v></c><c r="G72" s="221"/><c r="H72" s="221"><v>70.621320662389437</v></c><c r="I72" s="221"/><c r="J72" s="221"><v>18.83343227595752</v></c><c r="K72" s="342"/><c r="L72" s="342"/><c r="M72" s="344"/></row><row r="73" spans="2:13" s="33" customFormat="1" ht="30"><c r="B73" s="340"/><c r="C73" s="218" t="s"><v>1692</v></c><c r="D73" s="218" t="s"><v>1702</v></c><c r="E73" s="219"><v>2012</v></c><c r="F73" s="220"><v>2020</v></c><c r="G73" s="221"/><c r="H73" s="221"><v>-45.726629889290457</v></c><c r="I73" s="221"/><c r="J73" s="221"><v>-12.308774124178955</v></c><c r="K73" s="342"/><c r="L73" s="342"/><c r="M73" s="344"/></row><row r="74" spans="2:13" s="33" customFormat="1" ht="45"><c r="B74" s="35" t="str"><f>Translation!A85</f><v>Public lighting</v></c><c r="C74" s="218" t="s"><v>1730</v></c><c r="D74" s="218" t="s"><v>1731</v></c><c r="E74" s="219"><v>2012</v></c><c r="F74" s="220"><v>2020</v></c><c r="G74" s="221"/><c r="H74" s="221"><v>3.6664363313239949</v></c><c r="I74" s="221"/><c r="J74" s="221"><v>0.98286682509367695</v></c><c r="K74" s="342"/><c r="L74" s="342"/><c r="M74" s="344"/></row><row r="75" spans="2:13" s="33" customFormat="1" ht="45"><c r="B75" s="35"/><c r="C75" s="218" t="s"><v>1732</v></c><c r="D75" s="218" t="s"><v>1731</v></c><c r="E75" s="219"><v>2012</v></c><c r="F75" s="220"><v>2020</v></c><c r="G75" s="221"/><c r="H75" s="221"><v>36.112158945713112</v></c><c r="I75" s="221"/><c r="J75" s="221"><v>9.6806380373652949</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1733</v></c><c r="D79" s="218" t="s"><v>1734</v></c><c r="E79" s="219"><v>2012</v></c><c r="F79" s="220"><v>2020</v></c><c r="G79" s="221"/><c r="H79" s="221"><v>-0.21010657394557106</v></c><c r="I79" s="221"/><c r="J79" s="221"><v>-5.5389811780413661E-2</v></c><c r="K79" s="323"><v>68.430128916182895</v></c><c r="L79" s="323"/><c r="M79" s="324"><v>16.079916667823799</v></c></row><row r="80" spans="2:13" s="33" customFormat="1" ht="45"><c r="B80" s="341"/><c r="C80" s="218" t="s"><v>1735</v></c><c r="D80" s="218" t="s"><v>1736</v></c><c r="E80" s="219"><v>2012</v></c><c r="F80" s="220"><v>2020</v></c><c r="G80" s="221"/><c r="H80" s="221"><v>0.72194572783579736</v></c><c r="I80" s="221"/><c r="J80" s="221"><v>0.19032454444055069</v></c><c r="K80" s="342"/><c r="L80" s="342"/><c r="M80" s="344"/></row><row r="81" spans="2:13" s="33" customFormat="1" ht="45"><c r="B81" s="340"/><c r="C81" s="218" t="s"><v>1737</v></c><c r="D81" s="218" t="s"><v>1689</v></c><c r="E81" s="219"><v>2012</v></c><c r="F81" s="220"><v>2020</v></c><c r="G81" s="221"/><c r="H81" s="221"><v>-0.61134955326916596</v></c><c r="I81" s="221"/><c r="J81" s="221"><v>-0.16500280975985029</v></c><c r="K81" s="342"/><c r="L81" s="342"/><c r="M81" s="344"/></row><row r="82" spans="2:13" s="33" customFormat="1" ht="45"><c r="B82" s="339" t="str"><f>Translation!A88</f><v>Freight transport by road and removal services</v></c><c r="C82" s="218" t="s"><v>1738</v></c><c r="D82" s="218" t="s"><v>1739</v></c><c r="E82" s="219"><v>2012</v></c><c r="F82" s="220"><v>2020</v></c><c r="G82" s="221"/><c r="H82" s="221"><v>55.339892959393588</v></c><c r="I82" s="221"/><c r="J82" s="221"><v>14.589102077029869</v></c><c r="K82" s="342"/><c r="L82" s="342"/><c r="M82" s="344"/></row><row r="83" spans="2:13" s="33" customFormat="1" ht="45"><c r="B83" s="340"/><c r="C83" s="218" t="s"><v>1740</v></c><c r="D83" s="218" t="s"><v>1689</v></c><c r="E83" s="219"><v>2012</v></c><c r="F83" s="220"><v>2020</v></c><c r="G83" s="221"/><c r="H83" s="221"><v>-46.862274453873397</v></c><c r="I83" s="221"/><c r="J83" s="221"><v>-12.648094555399034</v></c><c r="K83" s="342"/><c r="L83" s="342"/><c r="M83" s="344"/></row><row r="84" spans="2:13" s="33" customFormat="1" ht="45"><c r="B84" s="339" t="str"><f>Translation!A89</f><v>Other fleet for public and private services</v></c><c r="C84" s="218" t="s"><v>1741</v></c><c r="D84" s="218" t="s"><v>1689</v></c><c r="E84" s="219"><v>2012</v></c><c r="F84" s="220"><v>2020</v></c><c r="G84" s="221"/><c r="H84" s="221"><v>4.0790295723482917</v></c><c r="I84" s="221"/><c r="J84" s="221"><v>1.0220780270190315</v></c><c r="K84" s="342"/><c r="L84" s="342"/><c r="M84" s="344"/></row><row r="85" spans="2:13" s="33" customFormat="1" ht="45"><c r="B85" s="340"/><c r="C85" s="218" t="s"><v>1742</v></c><c r="D85" s="218" t="s"><v>1689</v></c><c r="E85" s="219"><v>2012</v></c><c r="F85" s="220"><v>2020</v></c><c r="G85" s="221"/><c r="H85" s="221"><v>-2.590791230177274</v></c><c r="I85" s="221"/><c r="J85" s="221"><v>-0.71316721005536643</v></c><c r="K85" s="342"/><c r="L85" s="342"/><c r="M85" s="344"/></row><row r="86" spans="2:13" s="33" customFormat="1" ht="45"><c r="B86" s="35" t="str"><f>Translation!A90</f><v>Private transports</v></c><c r="C86" s="218" t="s"><v>1743</v></c><c r="D86" s="218" t="s"><v>1689</v></c><c r="E86" s="219"><v>2012</v></c><c r="F86" s="220"><v>2020</v></c><c r="G86" s="221"/><c r="H86" s="221"><v>9.5111950048966616</v></c><c r="I86" s="221"/><c r="J86" s="221"><v>2.3989004011285338</v></c><c r="K86" s="342"/><c r="L86" s="342"/><c r="M86" s="344"/></row><row r="87" spans="2:13" s="33" customFormat="1" ht="30"><c r="B87" s="35"/><c r="C87" s="218" t="s"><v>1744</v></c><c r="D87" s="218" t="s"><v>1689</v></c><c r="E87" s="219"><v>2012</v></c><c r="F87" s="220"><v>2020</v></c><c r="G87" s="221"/><c r="H87" s="221"><v>92.164872604648636</v></c><c r="I87" s="221"/><c r="J87" s="221"><v>23.245696229367038</v></c><c r="K87" s="342"/><c r="L87" s="342"/><c r="M87" s="344"/></row><row r="88" spans="2:13" s="33" customFormat="1" ht="45"><c r="B88" s="35"/><c r="C88" s="218" t="s"><v>1745</v></c><c r="D88" s="218" t="s"><v>1689</v></c><c r="E88" s="219"><v>2012</v></c><c r="F88" s="220"><v>2020</v></c><c r="G88" s="221"/><c r="H88" s="221"><v>-58.538419356661812</v></c><c r="I88" s="221"/><c r="J88" s="221"><v>-16.074154642813181</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719.36355555555599</v></c><c r="M92" s="324"><v>635.240335058813</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15"><c r="B96" s="35" t="str"><f>Translation!$A$179</f><v>Wind</v></c><c r="C96" s="218" t="s"><v>1746</v></c><c r="D96" s="218" t="s"><v>1689</v></c><c r="E96" s="219"><v>2013</v></c><c r="F96" s="220"><v>2020</v></c><c r="G96" s="221"/><c r="H96" s="221"/><c r="I96" s="221"><v>610.47466666666696</v></c><c r="J96" s="221"><v>539.08504094116586</v></c><c r="K96" s="342"/><c r="L96" s="342"/><c r="M96" s="344"/></row><row r="97" spans="2:13" s="33" customFormat="1" ht="15"><c r="B97" s="35" t="str"><f>Translation!$A$180</f><v>Solar</v></c><c r="C97" s="218" t="s"><v>1747</v></c><c r="D97" s="218" t="s"><v>1689</v></c><c r="E97" s="219"><v>2012</v></c><c r="F97" s="220"><v>2020</v></c><c r="G97" s="221"/><c r="H97" s="221"/><c r="I97" s="221"><v>108.88888888888889</v></c><c r="J97" s="221"><v>96.155294117636203</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f>SUM(H108:H113)</f><v>0</v></c><c r="L108" s="323"><f t="shared" ref="L108:M108" si="0">SUM(I108:I113)</f><v>0</v></c><c r="M108" s="323"><f t="shared" si="0"/><v>0</v></c></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f>SUM(H115:H118)</f><v>0</v></c><c r="L115" s="323"><f t="shared" ref="L115:M115" si="1">SUM(I115:I118)</f><v>0</v></c><c r="M115" s="323"><f t="shared" si="1"/><v>0</v></c></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f>SUM(H120:H127)</f><v>0</v></c><c r="L120" s="323"><f t="shared" ref="L120:M120" si="2">SUM(I120:I127)</f><v>0</v></c><c r="M120" s="323"><f t="shared" si="2"/><v>0</v></c></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2313.4897670248079</v></c><c r="I135" s="203"><f>SUM(I14:I133)</f><v>846.83185345379195</v></c><c r="J135" s="203"><f>SUM(J14:J133)</f><v>1261.4399860760275</v></c><c r="K135" s="36"><f>K14+K37+K43+K52+K79+K92+K108+K115+K120+K129</f><v>2240.9025396440388</v></c><c r="L135" s="36"><f>L14+L37+L43+L52+L79+L92+L108+L115+L120+L129</f><v>761.21690668036206</v></c><c r="M135" s="36"><f>M14+M37+M43+M52+M79+M92+M108+M115+M120+M129</f><v>1241.5423209444468</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2012-04-22T19:09:02Z</dcterms:modified>
</cp:coreProperties>
</file>